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RQC 논문\raw data files\"/>
    </mc:Choice>
  </mc:AlternateContent>
  <xr:revisionPtr revIDLastSave="0" documentId="13_ncr:1_{466CB679-6752-4136-B603-73DF172A17DB}" xr6:coauthVersionLast="47" xr6:coauthVersionMax="47" xr10:uidLastSave="{00000000-0000-0000-0000-000000000000}"/>
  <bookViews>
    <workbookView xWindow="-120" yWindow="-120" windowWidth="29040" windowHeight="15720" activeTab="3" xr2:uid="{35F3B1A7-E986-4D58-86DB-EBF3CF129B2B}"/>
  </bookViews>
  <sheets>
    <sheet name="WT" sheetId="7" r:id="rId1"/>
    <sheet name="mns1" sheetId="8" r:id="rId2"/>
    <sheet name="mns101" sheetId="9" r:id="rId3"/>
    <sheet name="mns1_101" sheetId="10" r:id="rId4"/>
    <sheet name="mns1_101(MNS1)" sheetId="11" r:id="rId5"/>
    <sheet name="mns1_101(MNS101)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2" l="1"/>
  <c r="K16" i="12"/>
  <c r="K15" i="12"/>
  <c r="K13" i="12"/>
  <c r="N17" i="12"/>
  <c r="N15" i="12"/>
  <c r="N14" i="12"/>
  <c r="N13" i="12"/>
  <c r="M17" i="12"/>
  <c r="M15" i="12"/>
  <c r="L16" i="12"/>
  <c r="L14" i="12"/>
  <c r="L13" i="12"/>
  <c r="K14" i="12"/>
  <c r="N17" i="11"/>
  <c r="K17" i="11"/>
  <c r="N17" i="10"/>
  <c r="N16" i="10"/>
  <c r="M17" i="10"/>
  <c r="M16" i="10"/>
  <c r="K17" i="10"/>
  <c r="K16" i="10"/>
  <c r="L17" i="10"/>
  <c r="L16" i="10"/>
  <c r="L15" i="10"/>
  <c r="N15" i="10"/>
  <c r="N14" i="10"/>
  <c r="N13" i="10"/>
  <c r="L14" i="10"/>
  <c r="L13" i="10"/>
  <c r="M15" i="10"/>
  <c r="M14" i="10"/>
  <c r="M13" i="10"/>
  <c r="K14" i="10"/>
  <c r="N16" i="9"/>
  <c r="M16" i="9"/>
  <c r="M17" i="9"/>
  <c r="L17" i="9"/>
  <c r="L14" i="9"/>
  <c r="N17" i="8"/>
  <c r="N16" i="8"/>
  <c r="N15" i="8"/>
  <c r="N14" i="8"/>
  <c r="M17" i="8"/>
  <c r="M16" i="8"/>
  <c r="M14" i="8"/>
  <c r="L17" i="8"/>
  <c r="L16" i="8"/>
  <c r="L15" i="8"/>
  <c r="L14" i="8"/>
  <c r="L13" i="8"/>
  <c r="N13" i="8"/>
  <c r="M17" i="7"/>
  <c r="M16" i="7"/>
  <c r="M15" i="7"/>
  <c r="M14" i="7"/>
  <c r="M13" i="7"/>
  <c r="N17" i="7"/>
  <c r="N16" i="7"/>
  <c r="L17" i="7"/>
  <c r="L16" i="7"/>
  <c r="L15" i="7"/>
  <c r="L14" i="7"/>
  <c r="L13" i="7"/>
  <c r="K17" i="7"/>
  <c r="K16" i="7"/>
  <c r="K15" i="7"/>
  <c r="K14" i="7"/>
  <c r="K13" i="7"/>
  <c r="N15" i="7"/>
  <c r="N14" i="7"/>
  <c r="N13" i="7"/>
  <c r="E38" i="12"/>
  <c r="D38" i="12"/>
  <c r="E37" i="12"/>
  <c r="D37" i="12"/>
  <c r="E36" i="12"/>
  <c r="D36" i="12"/>
  <c r="F36" i="12" s="1"/>
  <c r="E35" i="12"/>
  <c r="D35" i="12"/>
  <c r="F35" i="12" s="1"/>
  <c r="M14" i="12" s="1"/>
  <c r="E34" i="12"/>
  <c r="D34" i="12"/>
  <c r="E28" i="12"/>
  <c r="D28" i="12"/>
  <c r="F28" i="12" s="1"/>
  <c r="E27" i="12"/>
  <c r="D27" i="12"/>
  <c r="E26" i="12"/>
  <c r="D26" i="12"/>
  <c r="F26" i="12" s="1"/>
  <c r="F25" i="12"/>
  <c r="E25" i="12"/>
  <c r="D25" i="12"/>
  <c r="E24" i="12"/>
  <c r="D24" i="12"/>
  <c r="F24" i="12" s="1"/>
  <c r="E18" i="12"/>
  <c r="D18" i="12"/>
  <c r="E17" i="12"/>
  <c r="D17" i="12"/>
  <c r="F17" i="12" s="1"/>
  <c r="E16" i="12"/>
  <c r="D16" i="12"/>
  <c r="F16" i="12" s="1"/>
  <c r="L15" i="12" s="1"/>
  <c r="E15" i="12"/>
  <c r="D15" i="12"/>
  <c r="F15" i="12" s="1"/>
  <c r="E14" i="12"/>
  <c r="D14" i="12"/>
  <c r="F14" i="12" s="1"/>
  <c r="G8" i="12"/>
  <c r="F8" i="12"/>
  <c r="E8" i="12"/>
  <c r="G7" i="12"/>
  <c r="F7" i="12"/>
  <c r="E7" i="12"/>
  <c r="G6" i="12"/>
  <c r="F6" i="12"/>
  <c r="E6" i="12"/>
  <c r="G5" i="12"/>
  <c r="F5" i="12"/>
  <c r="E5" i="12"/>
  <c r="G4" i="12"/>
  <c r="F4" i="12"/>
  <c r="E4" i="12"/>
  <c r="E38" i="11"/>
  <c r="D38" i="11"/>
  <c r="E37" i="11"/>
  <c r="D37" i="11"/>
  <c r="E36" i="11"/>
  <c r="D36" i="11"/>
  <c r="E35" i="11"/>
  <c r="D35" i="11"/>
  <c r="E34" i="11"/>
  <c r="D34" i="11"/>
  <c r="E28" i="11"/>
  <c r="D28" i="11"/>
  <c r="E27" i="11"/>
  <c r="D27" i="11"/>
  <c r="E26" i="11"/>
  <c r="D26" i="11"/>
  <c r="E25" i="11"/>
  <c r="D25" i="11"/>
  <c r="E24" i="11"/>
  <c r="D24" i="11"/>
  <c r="F24" i="11" s="1"/>
  <c r="N13" i="11" s="1"/>
  <c r="E18" i="11"/>
  <c r="D18" i="11"/>
  <c r="E17" i="11"/>
  <c r="D17" i="11"/>
  <c r="E16" i="11"/>
  <c r="D16" i="11"/>
  <c r="E15" i="11"/>
  <c r="D15" i="11"/>
  <c r="E14" i="11"/>
  <c r="F14" i="11" s="1"/>
  <c r="L13" i="11" s="1"/>
  <c r="D14" i="11"/>
  <c r="G8" i="11"/>
  <c r="F8" i="11"/>
  <c r="E8" i="11"/>
  <c r="H8" i="11" s="1"/>
  <c r="G7" i="11"/>
  <c r="F7" i="11"/>
  <c r="E7" i="11"/>
  <c r="G6" i="11"/>
  <c r="F6" i="11"/>
  <c r="E6" i="11"/>
  <c r="H6" i="11" s="1"/>
  <c r="K15" i="11" s="1"/>
  <c r="G5" i="11"/>
  <c r="F5" i="11"/>
  <c r="E5" i="11"/>
  <c r="G4" i="11"/>
  <c r="F4" i="11"/>
  <c r="E4" i="11"/>
  <c r="E38" i="10"/>
  <c r="D38" i="10"/>
  <c r="F38" i="10" s="1"/>
  <c r="E37" i="10"/>
  <c r="D37" i="10"/>
  <c r="E36" i="10"/>
  <c r="D36" i="10"/>
  <c r="E35" i="10"/>
  <c r="D35" i="10"/>
  <c r="E34" i="10"/>
  <c r="D34" i="10"/>
  <c r="F34" i="10" s="1"/>
  <c r="E28" i="10"/>
  <c r="F28" i="10" s="1"/>
  <c r="D28" i="10"/>
  <c r="E27" i="10"/>
  <c r="D27" i="10"/>
  <c r="E26" i="10"/>
  <c r="D26" i="10"/>
  <c r="E25" i="10"/>
  <c r="D25" i="10"/>
  <c r="E24" i="10"/>
  <c r="D24" i="10"/>
  <c r="E18" i="10"/>
  <c r="D18" i="10"/>
  <c r="F18" i="10" s="1"/>
  <c r="E17" i="10"/>
  <c r="D17" i="10"/>
  <c r="E16" i="10"/>
  <c r="D16" i="10"/>
  <c r="F16" i="10" s="1"/>
  <c r="E15" i="10"/>
  <c r="F15" i="10" s="1"/>
  <c r="D15" i="10"/>
  <c r="E14" i="10"/>
  <c r="D14" i="10"/>
  <c r="F14" i="10" s="1"/>
  <c r="G8" i="10"/>
  <c r="F8" i="10"/>
  <c r="E8" i="10"/>
  <c r="G7" i="10"/>
  <c r="F7" i="10"/>
  <c r="E7" i="10"/>
  <c r="G6" i="10"/>
  <c r="F6" i="10"/>
  <c r="E6" i="10"/>
  <c r="H6" i="10" s="1"/>
  <c r="K15" i="10" s="1"/>
  <c r="G5" i="10"/>
  <c r="F5" i="10"/>
  <c r="E5" i="10"/>
  <c r="G4" i="10"/>
  <c r="F4" i="10"/>
  <c r="E4" i="10"/>
  <c r="H4" i="10" s="1"/>
  <c r="K13" i="10" s="1"/>
  <c r="E38" i="9"/>
  <c r="D38" i="9"/>
  <c r="F38" i="9" s="1"/>
  <c r="E37" i="9"/>
  <c r="D37" i="9"/>
  <c r="F37" i="9" s="1"/>
  <c r="E36" i="9"/>
  <c r="D36" i="9"/>
  <c r="E35" i="9"/>
  <c r="D35" i="9"/>
  <c r="F35" i="9" s="1"/>
  <c r="M14" i="9" s="1"/>
  <c r="E34" i="9"/>
  <c r="D34" i="9"/>
  <c r="E28" i="9"/>
  <c r="D28" i="9"/>
  <c r="E27" i="9"/>
  <c r="D27" i="9"/>
  <c r="F27" i="9" s="1"/>
  <c r="E26" i="9"/>
  <c r="D26" i="9"/>
  <c r="F26" i="9" s="1"/>
  <c r="N15" i="9" s="1"/>
  <c r="E25" i="9"/>
  <c r="D25" i="9"/>
  <c r="E24" i="9"/>
  <c r="D24" i="9"/>
  <c r="F24" i="9" s="1"/>
  <c r="N13" i="9" s="1"/>
  <c r="E18" i="9"/>
  <c r="D18" i="9"/>
  <c r="F18" i="9" s="1"/>
  <c r="E17" i="9"/>
  <c r="D17" i="9"/>
  <c r="E16" i="9"/>
  <c r="D16" i="9"/>
  <c r="E15" i="9"/>
  <c r="D15" i="9"/>
  <c r="F15" i="9" s="1"/>
  <c r="E14" i="9"/>
  <c r="D14" i="9"/>
  <c r="G8" i="9"/>
  <c r="F8" i="9"/>
  <c r="E8" i="9"/>
  <c r="G7" i="9"/>
  <c r="F7" i="9"/>
  <c r="E7" i="9"/>
  <c r="G6" i="9"/>
  <c r="F6" i="9"/>
  <c r="E6" i="9"/>
  <c r="G5" i="9"/>
  <c r="F5" i="9"/>
  <c r="E5" i="9"/>
  <c r="G4" i="9"/>
  <c r="F4" i="9"/>
  <c r="E4" i="9"/>
  <c r="E38" i="8"/>
  <c r="F38" i="8" s="1"/>
  <c r="D38" i="8"/>
  <c r="E37" i="8"/>
  <c r="D37" i="8"/>
  <c r="F37" i="8" s="1"/>
  <c r="E36" i="8"/>
  <c r="F36" i="8" s="1"/>
  <c r="M15" i="8" s="1"/>
  <c r="D36" i="8"/>
  <c r="E35" i="8"/>
  <c r="D35" i="8"/>
  <c r="F35" i="8" s="1"/>
  <c r="E34" i="8"/>
  <c r="D34" i="8"/>
  <c r="F34" i="8" s="1"/>
  <c r="M13" i="8" s="1"/>
  <c r="E28" i="8"/>
  <c r="D28" i="8"/>
  <c r="F28" i="8" s="1"/>
  <c r="F27" i="8"/>
  <c r="E27" i="8"/>
  <c r="D27" i="8"/>
  <c r="E26" i="8"/>
  <c r="D26" i="8"/>
  <c r="F26" i="8" s="1"/>
  <c r="E25" i="8"/>
  <c r="D25" i="8"/>
  <c r="F25" i="8" s="1"/>
  <c r="E24" i="8"/>
  <c r="D24" i="8"/>
  <c r="F24" i="8" s="1"/>
  <c r="E18" i="8"/>
  <c r="D18" i="8"/>
  <c r="F18" i="8" s="1"/>
  <c r="E17" i="8"/>
  <c r="D17" i="8"/>
  <c r="F17" i="8" s="1"/>
  <c r="F16" i="8"/>
  <c r="E16" i="8"/>
  <c r="D16" i="8"/>
  <c r="E15" i="8"/>
  <c r="D15" i="8"/>
  <c r="F15" i="8" s="1"/>
  <c r="E14" i="8"/>
  <c r="D14" i="8"/>
  <c r="F14" i="8" s="1"/>
  <c r="G8" i="8"/>
  <c r="F8" i="8"/>
  <c r="E8" i="8"/>
  <c r="H8" i="8" s="1"/>
  <c r="K17" i="8" s="1"/>
  <c r="G7" i="8"/>
  <c r="F7" i="8"/>
  <c r="E7" i="8"/>
  <c r="G6" i="8"/>
  <c r="F6" i="8"/>
  <c r="E6" i="8"/>
  <c r="G5" i="8"/>
  <c r="F5" i="8"/>
  <c r="E5" i="8"/>
  <c r="G4" i="8"/>
  <c r="F4" i="8"/>
  <c r="E4" i="8"/>
  <c r="F37" i="7"/>
  <c r="F36" i="7"/>
  <c r="F35" i="7"/>
  <c r="F34" i="7"/>
  <c r="F28" i="7"/>
  <c r="F27" i="7"/>
  <c r="F26" i="7"/>
  <c r="F25" i="7"/>
  <c r="F24" i="7"/>
  <c r="F18" i="7"/>
  <c r="F17" i="7"/>
  <c r="F16" i="7"/>
  <c r="F15" i="7"/>
  <c r="F14" i="7"/>
  <c r="H5" i="7"/>
  <c r="H6" i="7"/>
  <c r="H7" i="7"/>
  <c r="H8" i="7"/>
  <c r="H4" i="7"/>
  <c r="E35" i="7"/>
  <c r="E36" i="7"/>
  <c r="E37" i="7"/>
  <c r="E38" i="7"/>
  <c r="E34" i="7"/>
  <c r="D35" i="7"/>
  <c r="D36" i="7"/>
  <c r="D37" i="7"/>
  <c r="D38" i="7"/>
  <c r="D34" i="7"/>
  <c r="E25" i="7"/>
  <c r="E26" i="7"/>
  <c r="E27" i="7"/>
  <c r="E28" i="7"/>
  <c r="E24" i="7"/>
  <c r="D25" i="7"/>
  <c r="D26" i="7"/>
  <c r="D27" i="7"/>
  <c r="D28" i="7"/>
  <c r="D24" i="7"/>
  <c r="E15" i="7"/>
  <c r="E16" i="7"/>
  <c r="E17" i="7"/>
  <c r="E18" i="7"/>
  <c r="E14" i="7"/>
  <c r="D18" i="7"/>
  <c r="D15" i="7"/>
  <c r="D16" i="7"/>
  <c r="D17" i="7"/>
  <c r="D14" i="7"/>
  <c r="G5" i="7"/>
  <c r="G6" i="7"/>
  <c r="G7" i="7"/>
  <c r="G8" i="7"/>
  <c r="G4" i="7"/>
  <c r="F5" i="7"/>
  <c r="F6" i="7"/>
  <c r="F7" i="7"/>
  <c r="F8" i="7"/>
  <c r="F4" i="7"/>
  <c r="E5" i="7"/>
  <c r="E6" i="7"/>
  <c r="E7" i="7"/>
  <c r="E8" i="7"/>
  <c r="E4" i="7"/>
  <c r="F27" i="12" l="1"/>
  <c r="N16" i="12" s="1"/>
  <c r="F37" i="12"/>
  <c r="M16" i="12" s="1"/>
  <c r="F34" i="12"/>
  <c r="M13" i="12" s="1"/>
  <c r="F18" i="12"/>
  <c r="L17" i="12" s="1"/>
  <c r="H7" i="12"/>
  <c r="H5" i="11"/>
  <c r="K14" i="11" s="1"/>
  <c r="F25" i="11"/>
  <c r="N14" i="11" s="1"/>
  <c r="H4" i="11"/>
  <c r="K13" i="11" s="1"/>
  <c r="H7" i="11"/>
  <c r="K16" i="11" s="1"/>
  <c r="F15" i="11"/>
  <c r="L14" i="11" s="1"/>
  <c r="F26" i="11"/>
  <c r="N15" i="11" s="1"/>
  <c r="F37" i="11"/>
  <c r="M16" i="11" s="1"/>
  <c r="F36" i="11"/>
  <c r="M15" i="11" s="1"/>
  <c r="F35" i="11"/>
  <c r="M14" i="11" s="1"/>
  <c r="F16" i="9"/>
  <c r="L15" i="9" s="1"/>
  <c r="H4" i="8"/>
  <c r="K13" i="8" s="1"/>
  <c r="H7" i="9"/>
  <c r="K16" i="9" s="1"/>
  <c r="F17" i="9"/>
  <c r="L16" i="9" s="1"/>
  <c r="H6" i="9"/>
  <c r="K15" i="9" s="1"/>
  <c r="H8" i="9"/>
  <c r="K17" i="9" s="1"/>
  <c r="F38" i="7"/>
  <c r="H8" i="12"/>
  <c r="H4" i="12"/>
  <c r="F38" i="12"/>
  <c r="F17" i="11"/>
  <c r="L16" i="11" s="1"/>
  <c r="H6" i="12"/>
  <c r="H5" i="12"/>
  <c r="F28" i="11"/>
  <c r="F27" i="11"/>
  <c r="N16" i="11" s="1"/>
  <c r="F38" i="11"/>
  <c r="M17" i="11" s="1"/>
  <c r="F34" i="11"/>
  <c r="M13" i="11" s="1"/>
  <c r="F18" i="11"/>
  <c r="L17" i="11" s="1"/>
  <c r="F16" i="11"/>
  <c r="L15" i="11" s="1"/>
  <c r="F25" i="10"/>
  <c r="F27" i="10"/>
  <c r="F26" i="10"/>
  <c r="F24" i="10"/>
  <c r="F37" i="10"/>
  <c r="F36" i="10"/>
  <c r="F35" i="10"/>
  <c r="F17" i="10"/>
  <c r="H8" i="10"/>
  <c r="H7" i="10"/>
  <c r="H5" i="10"/>
  <c r="H5" i="9"/>
  <c r="K14" i="9" s="1"/>
  <c r="F25" i="9"/>
  <c r="N14" i="9" s="1"/>
  <c r="F28" i="9"/>
  <c r="N17" i="9" s="1"/>
  <c r="F36" i="9"/>
  <c r="M15" i="9" s="1"/>
  <c r="H4" i="9"/>
  <c r="K13" i="9" s="1"/>
  <c r="F34" i="9"/>
  <c r="M13" i="9" s="1"/>
  <c r="F14" i="9"/>
  <c r="L13" i="9" s="1"/>
  <c r="H7" i="8"/>
  <c r="K16" i="8" s="1"/>
  <c r="H5" i="8"/>
  <c r="K14" i="8" s="1"/>
  <c r="H6" i="8"/>
  <c r="K15" i="8" s="1"/>
</calcChain>
</file>

<file path=xl/sharedStrings.xml><?xml version="1.0" encoding="utf-8"?>
<sst xmlns="http://schemas.openxmlformats.org/spreadsheetml/2006/main" count="366" uniqueCount="43">
  <si>
    <t>Lung</t>
    <phoneticPr fontId="2" type="noConversion"/>
  </si>
  <si>
    <t>Strain</t>
    <phoneticPr fontId="2" type="noConversion"/>
  </si>
  <si>
    <t>WT1</t>
    <phoneticPr fontId="2" type="noConversion"/>
  </si>
  <si>
    <t>WT2</t>
  </si>
  <si>
    <t>WT3</t>
  </si>
  <si>
    <t>WT4</t>
  </si>
  <si>
    <t>WT5</t>
  </si>
  <si>
    <t>10^3</t>
    <phoneticPr fontId="2" type="noConversion"/>
  </si>
  <si>
    <t>10^4</t>
    <phoneticPr fontId="2" type="noConversion"/>
  </si>
  <si>
    <t>TOTAL CELLS vs ORGAN WEIGHT</t>
    <phoneticPr fontId="2" type="noConversion"/>
  </si>
  <si>
    <t>Spleen</t>
    <phoneticPr fontId="2" type="noConversion"/>
  </si>
  <si>
    <t>Liver</t>
    <phoneticPr fontId="2" type="noConversion"/>
  </si>
  <si>
    <t>Brain</t>
    <phoneticPr fontId="2" type="noConversion"/>
  </si>
  <si>
    <t>10^1</t>
    <phoneticPr fontId="2" type="noConversion"/>
  </si>
  <si>
    <t>10^2</t>
    <phoneticPr fontId="2" type="noConversion"/>
  </si>
  <si>
    <t>원액</t>
    <phoneticPr fontId="2" type="noConversion"/>
  </si>
  <si>
    <t>Average</t>
    <phoneticPr fontId="2" type="noConversion"/>
  </si>
  <si>
    <t>A1</t>
    <phoneticPr fontId="2" type="noConversion"/>
  </si>
  <si>
    <t>A2</t>
  </si>
  <si>
    <t>A3</t>
  </si>
  <si>
    <t>A4</t>
  </si>
  <si>
    <t>A5</t>
  </si>
  <si>
    <t>B2</t>
  </si>
  <si>
    <t>B1</t>
    <phoneticPr fontId="2" type="noConversion"/>
  </si>
  <si>
    <t>B3</t>
  </si>
  <si>
    <t>B4</t>
  </si>
  <si>
    <t>B5</t>
  </si>
  <si>
    <t>AB1</t>
    <phoneticPr fontId="2" type="noConversion"/>
  </si>
  <si>
    <t>AB2</t>
  </si>
  <si>
    <t>AB3</t>
  </si>
  <si>
    <t>AB4</t>
  </si>
  <si>
    <t>AB5</t>
  </si>
  <si>
    <t>AB (A)1</t>
    <phoneticPr fontId="2" type="noConversion"/>
  </si>
  <si>
    <t>AB (A)2</t>
  </si>
  <si>
    <t>AB (A)3</t>
  </si>
  <si>
    <t>AB (A)4</t>
  </si>
  <si>
    <t>AB (A)5</t>
  </si>
  <si>
    <t>AB (B)1</t>
    <phoneticPr fontId="2" type="noConversion"/>
  </si>
  <si>
    <t>AB (B)2</t>
  </si>
  <si>
    <t>AB (B)3</t>
  </si>
  <si>
    <t>AB (B)4</t>
  </si>
  <si>
    <t>AB (B)5</t>
  </si>
  <si>
    <t>undiluted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</si>
</sst>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sz val="11"/>
      <color rgb="FF3F3F3F"/>
      <name val="맑은 고딕"/>
      <family val="3"/>
      <charset val="129"/>
      <scheme val="minor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AFAFFF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9" borderId="1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3" fillId="9" borderId="1" xfId="1" applyAlignment="1">
      <alignment horizontal="center" vertical="center"/>
    </xf>
    <xf numFmtId="0" fontId="4" fillId="9" borderId="1" xfId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1" fillId="10" borderId="2" xfId="0" applyFont="1" applyFill="1" applyBorder="1" applyAlignment="1">
      <alignment horizontal="center" vertical="center"/>
    </xf>
    <xf numFmtId="0" fontId="0" fillId="10" borderId="2" xfId="0" applyFill="1" applyBorder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4" borderId="2" xfId="0" applyFill="1" applyBorder="1">
      <alignment vertical="center"/>
    </xf>
    <xf numFmtId="0" fontId="1" fillId="11" borderId="2" xfId="0" applyFont="1" applyFill="1" applyBorder="1" applyAlignment="1">
      <alignment horizontal="center" vertical="center"/>
    </xf>
    <xf numFmtId="0" fontId="0" fillId="11" borderId="2" xfId="0" applyFill="1" applyBorder="1">
      <alignment vertical="center"/>
    </xf>
    <xf numFmtId="0" fontId="1" fillId="12" borderId="2" xfId="0" applyFont="1" applyFill="1" applyBorder="1" applyAlignment="1">
      <alignment horizontal="center" vertical="center"/>
    </xf>
    <xf numFmtId="0" fontId="0" fillId="12" borderId="2" xfId="0" applyFill="1" applyBorder="1">
      <alignment vertical="center"/>
    </xf>
    <xf numFmtId="0" fontId="5" fillId="0" borderId="0" xfId="0" applyFont="1" applyAlignment="1"/>
    <xf numFmtId="0" fontId="3" fillId="9" borderId="3" xfId="1" applyBorder="1" applyAlignment="1">
      <alignment horizontal="center" vertical="center"/>
    </xf>
    <xf numFmtId="0" fontId="4" fillId="9" borderId="3" xfId="1" applyFont="1" applyBorder="1" applyAlignment="1">
      <alignment horizontal="center" vertical="center"/>
    </xf>
    <xf numFmtId="0" fontId="3" fillId="0" borderId="0" xfId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3" fillId="9" borderId="2" xfId="1" applyBorder="1" applyAlignment="1">
      <alignment horizontal="center" vertical="center"/>
    </xf>
    <xf numFmtId="0" fontId="4" fillId="9" borderId="2" xfId="1" applyFont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0" fillId="12" borderId="4" xfId="0" applyFill="1" applyBorder="1">
      <alignment vertical="center"/>
    </xf>
  </cellXfs>
  <cellStyles count="2">
    <cellStyle name="출력" xfId="1" builtinId="21"/>
    <cellStyle name="표준" xfId="0" builtinId="0"/>
  </cellStyles>
  <dxfs count="0"/>
  <tableStyles count="0" defaultTableStyle="TableStyleMedium2" defaultPivotStyle="PivotStyleLight16"/>
  <colors>
    <mruColors>
      <color rgb="FFAFA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09B8D-F8B5-473A-AF7D-0E325240DDF5}">
  <dimension ref="A1:N38"/>
  <sheetViews>
    <sheetView workbookViewId="0">
      <selection activeCell="K13" sqref="K13"/>
    </sheetView>
  </sheetViews>
  <sheetFormatPr defaultRowHeight="16.5" x14ac:dyDescent="0.3"/>
  <cols>
    <col min="11" max="11" width="9.5" bestFit="1" customWidth="1"/>
  </cols>
  <sheetData>
    <row r="1" spans="1:14" x14ac:dyDescent="0.3">
      <c r="A1" s="1" t="s">
        <v>0</v>
      </c>
    </row>
    <row r="3" spans="1:14" x14ac:dyDescent="0.3">
      <c r="A3" s="11" t="s">
        <v>1</v>
      </c>
      <c r="B3" s="11" t="s">
        <v>14</v>
      </c>
      <c r="C3" s="11" t="s">
        <v>7</v>
      </c>
      <c r="D3" s="11" t="s">
        <v>8</v>
      </c>
      <c r="E3" s="16" t="s">
        <v>14</v>
      </c>
      <c r="F3" s="16" t="s">
        <v>7</v>
      </c>
      <c r="G3" s="16" t="s">
        <v>8</v>
      </c>
      <c r="H3" s="22" t="s">
        <v>16</v>
      </c>
      <c r="I3" s="3"/>
    </row>
    <row r="4" spans="1:14" x14ac:dyDescent="0.3">
      <c r="A4" s="12" t="s">
        <v>2</v>
      </c>
      <c r="B4" s="13">
        <v>290</v>
      </c>
      <c r="C4" s="13">
        <v>34</v>
      </c>
      <c r="D4" s="13">
        <v>8</v>
      </c>
      <c r="E4" s="17">
        <f>(((B4*100)/0.2)*3)</f>
        <v>435000</v>
      </c>
      <c r="F4" s="17">
        <f>(((C4*1000)/0.2)*3)</f>
        <v>510000</v>
      </c>
      <c r="G4" s="17">
        <f>(((D4*10000)/0.2)*3)</f>
        <v>1200000</v>
      </c>
      <c r="H4" s="23">
        <f>(AVERAGE(E4:G4))</f>
        <v>715000</v>
      </c>
    </row>
    <row r="5" spans="1:14" x14ac:dyDescent="0.3">
      <c r="A5" s="12" t="s">
        <v>3</v>
      </c>
      <c r="B5" s="13">
        <v>344</v>
      </c>
      <c r="C5" s="13">
        <v>38</v>
      </c>
      <c r="D5" s="13">
        <v>8</v>
      </c>
      <c r="E5" s="17">
        <f t="shared" ref="E5:E8" si="0">(((B5*100)/0.2)*3)</f>
        <v>516000</v>
      </c>
      <c r="F5" s="17">
        <f t="shared" ref="F5:F8" si="1">(((C5*1000)/0.2)*3)</f>
        <v>570000</v>
      </c>
      <c r="G5" s="17">
        <f t="shared" ref="G5:G8" si="2">(((D5*10000)/0.2)*3)</f>
        <v>1200000</v>
      </c>
      <c r="H5" s="23">
        <f t="shared" ref="H5:H8" si="3">(AVERAGE(E5:G5))</f>
        <v>762000</v>
      </c>
    </row>
    <row r="6" spans="1:14" x14ac:dyDescent="0.3">
      <c r="A6" s="12" t="s">
        <v>4</v>
      </c>
      <c r="B6" s="13">
        <v>325</v>
      </c>
      <c r="C6" s="13">
        <v>42</v>
      </c>
      <c r="D6" s="13">
        <v>6</v>
      </c>
      <c r="E6" s="17">
        <f t="shared" si="0"/>
        <v>487500</v>
      </c>
      <c r="F6" s="17">
        <f t="shared" si="1"/>
        <v>630000</v>
      </c>
      <c r="G6" s="17">
        <f t="shared" si="2"/>
        <v>900000</v>
      </c>
      <c r="H6" s="23">
        <f t="shared" si="3"/>
        <v>672500</v>
      </c>
    </row>
    <row r="7" spans="1:14" x14ac:dyDescent="0.3">
      <c r="A7" s="12" t="s">
        <v>5</v>
      </c>
      <c r="B7" s="13">
        <v>291</v>
      </c>
      <c r="C7" s="13">
        <v>40</v>
      </c>
      <c r="D7" s="13">
        <v>4</v>
      </c>
      <c r="E7" s="17">
        <f t="shared" si="0"/>
        <v>436500</v>
      </c>
      <c r="F7" s="17">
        <f t="shared" si="1"/>
        <v>600000</v>
      </c>
      <c r="G7" s="17">
        <f t="shared" si="2"/>
        <v>600000</v>
      </c>
      <c r="H7" s="23">
        <f t="shared" si="3"/>
        <v>545500</v>
      </c>
    </row>
    <row r="8" spans="1:14" x14ac:dyDescent="0.3">
      <c r="A8" s="12" t="s">
        <v>6</v>
      </c>
      <c r="B8" s="13">
        <v>303</v>
      </c>
      <c r="C8" s="13">
        <v>52</v>
      </c>
      <c r="D8" s="13">
        <v>1</v>
      </c>
      <c r="E8" s="17">
        <f t="shared" si="0"/>
        <v>454500</v>
      </c>
      <c r="F8" s="17">
        <f t="shared" si="1"/>
        <v>780000</v>
      </c>
      <c r="G8" s="17">
        <f t="shared" si="2"/>
        <v>150000</v>
      </c>
      <c r="H8" s="23">
        <f t="shared" si="3"/>
        <v>461500</v>
      </c>
    </row>
    <row r="9" spans="1:14" x14ac:dyDescent="0.3">
      <c r="A9" s="2"/>
    </row>
    <row r="10" spans="1:14" x14ac:dyDescent="0.3">
      <c r="A10" s="2"/>
      <c r="J10" s="5" t="s">
        <v>9</v>
      </c>
      <c r="K10" s="4"/>
      <c r="L10" s="4"/>
    </row>
    <row r="11" spans="1:14" x14ac:dyDescent="0.3">
      <c r="A11" s="6" t="s">
        <v>12</v>
      </c>
    </row>
    <row r="12" spans="1:14" x14ac:dyDescent="0.3">
      <c r="J12" s="9" t="s">
        <v>1</v>
      </c>
      <c r="K12" s="9" t="s">
        <v>0</v>
      </c>
      <c r="L12" s="9" t="s">
        <v>12</v>
      </c>
      <c r="M12" s="9" t="s">
        <v>10</v>
      </c>
      <c r="N12" s="9" t="s">
        <v>11</v>
      </c>
    </row>
    <row r="13" spans="1:14" x14ac:dyDescent="0.3">
      <c r="A13" s="11" t="s">
        <v>1</v>
      </c>
      <c r="B13" s="11" t="s">
        <v>42</v>
      </c>
      <c r="C13" s="11" t="s">
        <v>13</v>
      </c>
      <c r="D13" s="14" t="s">
        <v>42</v>
      </c>
      <c r="E13" s="14" t="s">
        <v>13</v>
      </c>
      <c r="F13" s="22" t="s">
        <v>16</v>
      </c>
      <c r="J13" s="9" t="s">
        <v>2</v>
      </c>
      <c r="K13" s="10">
        <f>H4/0.072</f>
        <v>9930555.555555556</v>
      </c>
      <c r="L13" s="10">
        <f>F14/0.046</f>
        <v>1862.3188405797102</v>
      </c>
      <c r="M13" s="10">
        <f>F34/0.029</f>
        <v>1678.1609195402298</v>
      </c>
      <c r="N13" s="10">
        <f>F24/0.1</f>
        <v>18003.333333333332</v>
      </c>
    </row>
    <row r="14" spans="1:14" x14ac:dyDescent="0.3">
      <c r="A14" s="12" t="s">
        <v>2</v>
      </c>
      <c r="B14" s="13">
        <v>31</v>
      </c>
      <c r="C14" s="13">
        <v>2</v>
      </c>
      <c r="D14" s="15">
        <f>(((B14*1)/0.2)*1)</f>
        <v>155</v>
      </c>
      <c r="E14" s="15">
        <f>(((C14*10)/0.2)*1)</f>
        <v>100</v>
      </c>
      <c r="F14" s="23">
        <f>(AVERAGE(C14:E14))</f>
        <v>85.666666666666671</v>
      </c>
      <c r="J14" s="9" t="s">
        <v>3</v>
      </c>
      <c r="K14" s="10">
        <f>H5/0.073</f>
        <v>10438356.164383562</v>
      </c>
      <c r="L14" s="10">
        <f>F15/0.047</f>
        <v>2475.177304964539</v>
      </c>
      <c r="M14" s="10">
        <f>F35/0.026</f>
        <v>3115.3846153846157</v>
      </c>
      <c r="N14" s="10">
        <f>F25/0.158</f>
        <v>22476.793248945149</v>
      </c>
    </row>
    <row r="15" spans="1:14" x14ac:dyDescent="0.3">
      <c r="A15" s="12" t="s">
        <v>3</v>
      </c>
      <c r="B15" s="13">
        <v>29</v>
      </c>
      <c r="C15" s="13">
        <v>4</v>
      </c>
      <c r="D15" s="15">
        <f t="shared" ref="D15:D17" si="4">(((B15*1)/0.2)*1)</f>
        <v>145</v>
      </c>
      <c r="E15" s="15">
        <f t="shared" ref="E15:E18" si="5">(((C15*10)/0.2)*1)</f>
        <v>200</v>
      </c>
      <c r="F15" s="23">
        <f t="shared" ref="F15:F18" si="6">(AVERAGE(C15:E15))</f>
        <v>116.33333333333333</v>
      </c>
      <c r="J15" s="9" t="s">
        <v>4</v>
      </c>
      <c r="K15" s="10">
        <f>H6/0.072</f>
        <v>9340277.777777778</v>
      </c>
      <c r="L15" s="10">
        <f>F16/0.041</f>
        <v>1845.5284552845528</v>
      </c>
      <c r="M15" s="10">
        <f>F36/0.027</f>
        <v>1617.2839506172838</v>
      </c>
      <c r="N15" s="10">
        <f>F26/0.105</f>
        <v>26200</v>
      </c>
    </row>
    <row r="16" spans="1:14" x14ac:dyDescent="0.3">
      <c r="A16" s="12" t="s">
        <v>4</v>
      </c>
      <c r="B16" s="13">
        <v>25</v>
      </c>
      <c r="C16" s="13">
        <v>2</v>
      </c>
      <c r="D16" s="15">
        <f t="shared" si="4"/>
        <v>125</v>
      </c>
      <c r="E16" s="15">
        <f t="shared" si="5"/>
        <v>100</v>
      </c>
      <c r="F16" s="23">
        <f t="shared" si="6"/>
        <v>75.666666666666671</v>
      </c>
      <c r="J16" s="9" t="s">
        <v>5</v>
      </c>
      <c r="K16" s="10">
        <f>H7/0.077</f>
        <v>7084415.5844155848</v>
      </c>
      <c r="L16" s="10">
        <f>F17/0.04</f>
        <v>2483.333333333333</v>
      </c>
      <c r="M16" s="10">
        <f>F37/0.026</f>
        <v>1948.7179487179487</v>
      </c>
      <c r="N16" s="10">
        <f>F27/0.12</f>
        <v>15005.555555555557</v>
      </c>
    </row>
    <row r="17" spans="1:14" x14ac:dyDescent="0.3">
      <c r="A17" s="12" t="s">
        <v>5</v>
      </c>
      <c r="B17" s="13">
        <v>29</v>
      </c>
      <c r="C17" s="13">
        <v>3</v>
      </c>
      <c r="D17" s="15">
        <f t="shared" si="4"/>
        <v>145</v>
      </c>
      <c r="E17" s="15">
        <f t="shared" si="5"/>
        <v>150</v>
      </c>
      <c r="F17" s="23">
        <f t="shared" si="6"/>
        <v>99.333333333333329</v>
      </c>
      <c r="J17" s="9" t="s">
        <v>6</v>
      </c>
      <c r="K17" s="10">
        <f>H8/0.071</f>
        <v>6500000.0000000009</v>
      </c>
      <c r="L17" s="10">
        <f>F18/0.044</f>
        <v>1795.4545454545455</v>
      </c>
      <c r="M17" s="10">
        <f>F38/0.025</f>
        <v>2093.3333333333335</v>
      </c>
      <c r="N17" s="10">
        <f>F28/0.131</f>
        <v>12218.829516539441</v>
      </c>
    </row>
    <row r="18" spans="1:14" x14ac:dyDescent="0.3">
      <c r="A18" s="12" t="s">
        <v>6</v>
      </c>
      <c r="B18" s="13">
        <v>27</v>
      </c>
      <c r="C18" s="13">
        <v>2</v>
      </c>
      <c r="D18" s="15">
        <f>(((B18*1)/0.2)*1)</f>
        <v>135</v>
      </c>
      <c r="E18" s="15">
        <f t="shared" si="5"/>
        <v>100</v>
      </c>
      <c r="F18" s="23">
        <f t="shared" si="6"/>
        <v>79</v>
      </c>
    </row>
    <row r="19" spans="1:14" x14ac:dyDescent="0.2">
      <c r="A19" s="2"/>
      <c r="M19" s="24"/>
      <c r="N19" s="24"/>
    </row>
    <row r="20" spans="1:14" x14ac:dyDescent="0.2">
      <c r="A20" s="2"/>
      <c r="M20" s="24"/>
      <c r="N20" s="24"/>
    </row>
    <row r="21" spans="1:14" x14ac:dyDescent="0.2">
      <c r="A21" s="7" t="s">
        <v>11</v>
      </c>
      <c r="M21" s="24"/>
      <c r="N21" s="24"/>
    </row>
    <row r="22" spans="1:14" x14ac:dyDescent="0.2">
      <c r="M22" s="24"/>
      <c r="N22" s="24"/>
    </row>
    <row r="23" spans="1:14" x14ac:dyDescent="0.2">
      <c r="A23" s="11" t="s">
        <v>1</v>
      </c>
      <c r="B23" s="11" t="s">
        <v>13</v>
      </c>
      <c r="C23" s="11" t="s">
        <v>14</v>
      </c>
      <c r="D23" s="18" t="s">
        <v>13</v>
      </c>
      <c r="E23" s="18" t="s">
        <v>14</v>
      </c>
      <c r="F23" s="22" t="s">
        <v>16</v>
      </c>
      <c r="M23" s="24"/>
      <c r="N23" s="24"/>
    </row>
    <row r="24" spans="1:14" x14ac:dyDescent="0.3">
      <c r="A24" s="12" t="s">
        <v>2</v>
      </c>
      <c r="B24" s="13">
        <v>26</v>
      </c>
      <c r="C24" s="13">
        <v>1</v>
      </c>
      <c r="D24" s="19">
        <f>(((B24*10)/0.2)*3)</f>
        <v>3900</v>
      </c>
      <c r="E24" s="19">
        <f>(((C24*100)/0.2)*3)</f>
        <v>1500</v>
      </c>
      <c r="F24" s="23">
        <f>(AVERAGE(C24:E24))</f>
        <v>1800.3333333333333</v>
      </c>
    </row>
    <row r="25" spans="1:14" x14ac:dyDescent="0.3">
      <c r="A25" s="12" t="s">
        <v>3</v>
      </c>
      <c r="B25" s="13">
        <v>31</v>
      </c>
      <c r="C25" s="13">
        <v>4</v>
      </c>
      <c r="D25" s="19">
        <f t="shared" ref="D25:D28" si="7">(((B25*10)/0.2)*3)</f>
        <v>4650</v>
      </c>
      <c r="E25" s="19">
        <f t="shared" ref="E25:E28" si="8">(((C25*100)/0.2)*3)</f>
        <v>6000</v>
      </c>
      <c r="F25" s="23">
        <f t="shared" ref="F25:F28" si="9">(AVERAGE(C25:E25))</f>
        <v>3551.3333333333335</v>
      </c>
    </row>
    <row r="26" spans="1:14" x14ac:dyDescent="0.3">
      <c r="A26" s="12" t="s">
        <v>4</v>
      </c>
      <c r="B26" s="13">
        <v>25</v>
      </c>
      <c r="C26" s="13">
        <v>3</v>
      </c>
      <c r="D26" s="19">
        <f t="shared" si="7"/>
        <v>3750</v>
      </c>
      <c r="E26" s="19">
        <f t="shared" si="8"/>
        <v>4500</v>
      </c>
      <c r="F26" s="23">
        <f t="shared" si="9"/>
        <v>2751</v>
      </c>
    </row>
    <row r="27" spans="1:14" x14ac:dyDescent="0.3">
      <c r="A27" s="12" t="s">
        <v>5</v>
      </c>
      <c r="B27" s="13">
        <v>16</v>
      </c>
      <c r="C27" s="13">
        <v>2</v>
      </c>
      <c r="D27" s="19">
        <f t="shared" si="7"/>
        <v>2400</v>
      </c>
      <c r="E27" s="19">
        <f t="shared" si="8"/>
        <v>3000</v>
      </c>
      <c r="F27" s="23">
        <f t="shared" si="9"/>
        <v>1800.6666666666667</v>
      </c>
    </row>
    <row r="28" spans="1:14" x14ac:dyDescent="0.3">
      <c r="A28" s="12" t="s">
        <v>6</v>
      </c>
      <c r="B28" s="13">
        <v>12</v>
      </c>
      <c r="C28" s="13">
        <v>2</v>
      </c>
      <c r="D28" s="19">
        <f t="shared" si="7"/>
        <v>1800</v>
      </c>
      <c r="E28" s="19">
        <f t="shared" si="8"/>
        <v>3000</v>
      </c>
      <c r="F28" s="23">
        <f t="shared" si="9"/>
        <v>1600.6666666666667</v>
      </c>
    </row>
    <row r="29" spans="1:14" x14ac:dyDescent="0.3">
      <c r="A29" s="2"/>
    </row>
    <row r="30" spans="1:14" x14ac:dyDescent="0.3">
      <c r="A30" s="2"/>
    </row>
    <row r="31" spans="1:14" x14ac:dyDescent="0.3">
      <c r="A31" s="8" t="s">
        <v>10</v>
      </c>
    </row>
    <row r="33" spans="1:6" x14ac:dyDescent="0.3">
      <c r="A33" s="11" t="s">
        <v>1</v>
      </c>
      <c r="B33" s="11" t="s">
        <v>42</v>
      </c>
      <c r="C33" s="11" t="s">
        <v>13</v>
      </c>
      <c r="D33" s="14" t="s">
        <v>42</v>
      </c>
      <c r="E33" s="20" t="s">
        <v>13</v>
      </c>
      <c r="F33" s="22" t="s">
        <v>16</v>
      </c>
    </row>
    <row r="34" spans="1:6" x14ac:dyDescent="0.3">
      <c r="A34" s="12" t="s">
        <v>2</v>
      </c>
      <c r="B34" s="13">
        <v>19</v>
      </c>
      <c r="C34" s="13">
        <v>1</v>
      </c>
      <c r="D34" s="21">
        <f>(((B34*1)/0.2)*1)</f>
        <v>95</v>
      </c>
      <c r="E34" s="21">
        <f>(((C34*10)/0.2)*1)</f>
        <v>50</v>
      </c>
      <c r="F34" s="23">
        <f>(AVERAGE(C34:E34))</f>
        <v>48.666666666666664</v>
      </c>
    </row>
    <row r="35" spans="1:6" x14ac:dyDescent="0.3">
      <c r="A35" s="12" t="s">
        <v>3</v>
      </c>
      <c r="B35" s="13">
        <v>18</v>
      </c>
      <c r="C35" s="13">
        <v>3</v>
      </c>
      <c r="D35" s="21">
        <f t="shared" ref="D35:D38" si="10">(((B35*1)/0.2)*1)</f>
        <v>90</v>
      </c>
      <c r="E35" s="21">
        <f t="shared" ref="E35:E38" si="11">(((C35*10)/0.2)*1)</f>
        <v>150</v>
      </c>
      <c r="F35" s="23">
        <f t="shared" ref="F35:F38" si="12">(AVERAGE(C35:E35))</f>
        <v>81</v>
      </c>
    </row>
    <row r="36" spans="1:6" x14ac:dyDescent="0.3">
      <c r="A36" s="12" t="s">
        <v>4</v>
      </c>
      <c r="B36" s="13">
        <v>16</v>
      </c>
      <c r="C36" s="13">
        <v>1</v>
      </c>
      <c r="D36" s="21">
        <f t="shared" si="10"/>
        <v>80</v>
      </c>
      <c r="E36" s="21">
        <f t="shared" si="11"/>
        <v>50</v>
      </c>
      <c r="F36" s="23">
        <f t="shared" si="12"/>
        <v>43.666666666666664</v>
      </c>
    </row>
    <row r="37" spans="1:6" x14ac:dyDescent="0.3">
      <c r="A37" s="12" t="s">
        <v>5</v>
      </c>
      <c r="B37" s="13">
        <v>10</v>
      </c>
      <c r="C37" s="13">
        <v>2</v>
      </c>
      <c r="D37" s="21">
        <f t="shared" si="10"/>
        <v>50</v>
      </c>
      <c r="E37" s="21">
        <f t="shared" si="11"/>
        <v>100</v>
      </c>
      <c r="F37" s="23">
        <f t="shared" si="12"/>
        <v>50.666666666666664</v>
      </c>
    </row>
    <row r="38" spans="1:6" x14ac:dyDescent="0.3">
      <c r="A38" s="12" t="s">
        <v>6</v>
      </c>
      <c r="B38" s="13">
        <v>11</v>
      </c>
      <c r="C38" s="13">
        <v>2</v>
      </c>
      <c r="D38" s="21">
        <f t="shared" si="10"/>
        <v>55</v>
      </c>
      <c r="E38" s="21">
        <f t="shared" si="11"/>
        <v>100</v>
      </c>
      <c r="F38" s="23">
        <f t="shared" si="12"/>
        <v>52.333333333333336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43174-78BA-4341-8612-0D14F986CD97}">
  <dimension ref="A1:T38"/>
  <sheetViews>
    <sheetView workbookViewId="0">
      <selection activeCell="S14" sqref="S14"/>
    </sheetView>
  </sheetViews>
  <sheetFormatPr defaultRowHeight="16.5" x14ac:dyDescent="0.3"/>
  <sheetData>
    <row r="1" spans="1:20" x14ac:dyDescent="0.3">
      <c r="A1" s="1" t="s">
        <v>0</v>
      </c>
    </row>
    <row r="3" spans="1:20" x14ac:dyDescent="0.3">
      <c r="A3" s="11" t="s">
        <v>1</v>
      </c>
      <c r="B3" s="11" t="s">
        <v>14</v>
      </c>
      <c r="C3" s="11" t="s">
        <v>7</v>
      </c>
      <c r="D3" s="11" t="s">
        <v>8</v>
      </c>
      <c r="E3" s="16" t="s">
        <v>14</v>
      </c>
      <c r="F3" s="16" t="s">
        <v>7</v>
      </c>
      <c r="G3" s="16" t="s">
        <v>8</v>
      </c>
      <c r="H3" s="22" t="s">
        <v>16</v>
      </c>
      <c r="I3" s="3"/>
    </row>
    <row r="4" spans="1:20" x14ac:dyDescent="0.3">
      <c r="A4" s="12" t="s">
        <v>17</v>
      </c>
      <c r="B4" s="13">
        <v>163</v>
      </c>
      <c r="C4" s="13">
        <v>41</v>
      </c>
      <c r="D4" s="13">
        <v>2</v>
      </c>
      <c r="E4" s="17">
        <f>(((B4*100)/0.2)*3)</f>
        <v>244500</v>
      </c>
      <c r="F4" s="17">
        <f>(((C4*1000)/0.2)*3)</f>
        <v>615000</v>
      </c>
      <c r="G4" s="17">
        <f>(((D4*10000)/0.2)*3)</f>
        <v>300000</v>
      </c>
      <c r="H4" s="23">
        <f>(AVERAGE(E4:G4))</f>
        <v>386500</v>
      </c>
    </row>
    <row r="5" spans="1:20" x14ac:dyDescent="0.3">
      <c r="A5" s="12" t="s">
        <v>18</v>
      </c>
      <c r="B5" s="13">
        <v>179</v>
      </c>
      <c r="C5" s="13">
        <v>64</v>
      </c>
      <c r="D5" s="13">
        <v>7</v>
      </c>
      <c r="E5" s="17">
        <f t="shared" ref="E5:E8" si="0">(((B5*100)/0.2)*3)</f>
        <v>268500</v>
      </c>
      <c r="F5" s="17">
        <f t="shared" ref="F5:F8" si="1">(((C5*1000)/0.2)*3)</f>
        <v>960000</v>
      </c>
      <c r="G5" s="17">
        <f t="shared" ref="G5:G8" si="2">(((D5*10000)/0.2)*3)</f>
        <v>1050000</v>
      </c>
      <c r="H5" s="23">
        <f t="shared" ref="H5:H8" si="3">(AVERAGE(E5:G5))</f>
        <v>759500</v>
      </c>
    </row>
    <row r="6" spans="1:20" x14ac:dyDescent="0.3">
      <c r="A6" s="12" t="s">
        <v>19</v>
      </c>
      <c r="B6" s="13">
        <v>196</v>
      </c>
      <c r="C6" s="13">
        <v>88</v>
      </c>
      <c r="D6" s="13">
        <v>5</v>
      </c>
      <c r="E6" s="17">
        <f t="shared" si="0"/>
        <v>294000</v>
      </c>
      <c r="F6" s="17">
        <f t="shared" si="1"/>
        <v>1320000</v>
      </c>
      <c r="G6" s="17">
        <f t="shared" si="2"/>
        <v>750000</v>
      </c>
      <c r="H6" s="23">
        <f t="shared" si="3"/>
        <v>788000</v>
      </c>
    </row>
    <row r="7" spans="1:20" x14ac:dyDescent="0.3">
      <c r="A7" s="12" t="s">
        <v>20</v>
      </c>
      <c r="B7" s="13">
        <v>150</v>
      </c>
      <c r="C7" s="13">
        <v>55</v>
      </c>
      <c r="D7" s="13">
        <v>5</v>
      </c>
      <c r="E7" s="17">
        <f t="shared" si="0"/>
        <v>225000</v>
      </c>
      <c r="F7" s="17">
        <f t="shared" si="1"/>
        <v>825000</v>
      </c>
      <c r="G7" s="17">
        <f t="shared" si="2"/>
        <v>750000</v>
      </c>
      <c r="H7" s="23">
        <f t="shared" si="3"/>
        <v>600000</v>
      </c>
    </row>
    <row r="8" spans="1:20" x14ac:dyDescent="0.3">
      <c r="A8" s="12" t="s">
        <v>21</v>
      </c>
      <c r="B8" s="13">
        <v>176</v>
      </c>
      <c r="C8" s="13">
        <v>69</v>
      </c>
      <c r="D8" s="13">
        <v>5</v>
      </c>
      <c r="E8" s="17">
        <f t="shared" si="0"/>
        <v>264000</v>
      </c>
      <c r="F8" s="17">
        <f t="shared" si="1"/>
        <v>1035000</v>
      </c>
      <c r="G8" s="17">
        <f t="shared" si="2"/>
        <v>750000</v>
      </c>
      <c r="H8" s="23">
        <f t="shared" si="3"/>
        <v>683000</v>
      </c>
    </row>
    <row r="9" spans="1:20" x14ac:dyDescent="0.3">
      <c r="A9" s="2"/>
    </row>
    <row r="10" spans="1:20" x14ac:dyDescent="0.3">
      <c r="A10" s="2"/>
      <c r="J10" s="5" t="s">
        <v>9</v>
      </c>
      <c r="K10" s="4"/>
      <c r="L10" s="4"/>
    </row>
    <row r="11" spans="1:20" x14ac:dyDescent="0.3">
      <c r="A11" s="6" t="s">
        <v>12</v>
      </c>
    </row>
    <row r="12" spans="1:20" x14ac:dyDescent="0.3">
      <c r="J12" s="9" t="s">
        <v>1</v>
      </c>
      <c r="K12" s="9" t="s">
        <v>0</v>
      </c>
      <c r="L12" s="9" t="s">
        <v>12</v>
      </c>
      <c r="M12" s="25" t="s">
        <v>10</v>
      </c>
      <c r="N12" s="29" t="s">
        <v>11</v>
      </c>
      <c r="P12" s="27"/>
      <c r="Q12" s="27"/>
      <c r="R12" s="27"/>
      <c r="S12" s="27"/>
      <c r="T12" s="27"/>
    </row>
    <row r="13" spans="1:20" x14ac:dyDescent="0.3">
      <c r="A13" s="11" t="s">
        <v>1</v>
      </c>
      <c r="B13" s="11" t="s">
        <v>15</v>
      </c>
      <c r="C13" s="11" t="s">
        <v>13</v>
      </c>
      <c r="D13" s="14" t="s">
        <v>15</v>
      </c>
      <c r="E13" s="14" t="s">
        <v>13</v>
      </c>
      <c r="F13" s="22" t="s">
        <v>16</v>
      </c>
      <c r="J13" s="11" t="s">
        <v>17</v>
      </c>
      <c r="K13" s="10">
        <f>H4/0.069</f>
        <v>5601449.2753623184</v>
      </c>
      <c r="L13" s="10">
        <f>F14/0.047</f>
        <v>1652.4822695035461</v>
      </c>
      <c r="M13" s="26">
        <f>F34/0.024</f>
        <v>1958.3333333333333</v>
      </c>
      <c r="N13" s="30">
        <f>F24/0.11</f>
        <v>18187.878787878788</v>
      </c>
      <c r="P13" s="3"/>
      <c r="Q13" s="28"/>
      <c r="R13" s="28"/>
      <c r="S13" s="28"/>
      <c r="T13" s="28"/>
    </row>
    <row r="14" spans="1:20" x14ac:dyDescent="0.3">
      <c r="A14" s="12" t="s">
        <v>17</v>
      </c>
      <c r="B14" s="13">
        <v>16</v>
      </c>
      <c r="C14" s="13">
        <v>3</v>
      </c>
      <c r="D14" s="15">
        <f>(((B14*1)/0.2)*1)</f>
        <v>80</v>
      </c>
      <c r="E14" s="15">
        <f>(((C14*10)/0.2)*1)</f>
        <v>150</v>
      </c>
      <c r="F14" s="23">
        <f>(AVERAGE(C14:E14))</f>
        <v>77.666666666666671</v>
      </c>
      <c r="J14" s="11" t="s">
        <v>18</v>
      </c>
      <c r="K14" s="10">
        <f>H5/0.071</f>
        <v>10697183.098591549</v>
      </c>
      <c r="L14" s="10">
        <f>F15/0.043</f>
        <v>937.98449612403112</v>
      </c>
      <c r="M14" s="26">
        <f>F35/0.026</f>
        <v>3256.4102564102568</v>
      </c>
      <c r="N14" s="30">
        <f>F25/0.136</f>
        <v>9193.6274509803916</v>
      </c>
      <c r="P14" s="3"/>
      <c r="Q14" s="28"/>
      <c r="R14" s="28"/>
      <c r="S14" s="28"/>
      <c r="T14" s="28"/>
    </row>
    <row r="15" spans="1:20" x14ac:dyDescent="0.3">
      <c r="A15" s="12" t="s">
        <v>18</v>
      </c>
      <c r="B15" s="13">
        <v>14</v>
      </c>
      <c r="C15" s="13">
        <v>1</v>
      </c>
      <c r="D15" s="15">
        <f t="shared" ref="D15:D17" si="4">(((B15*1)/0.2)*1)</f>
        <v>70</v>
      </c>
      <c r="E15" s="15">
        <f t="shared" ref="E15:E18" si="5">(((C15*10)/0.2)*1)</f>
        <v>50</v>
      </c>
      <c r="F15" s="23">
        <f t="shared" ref="F15:F18" si="6">(AVERAGE(C15:E15))</f>
        <v>40.333333333333336</v>
      </c>
      <c r="J15" s="11" t="s">
        <v>19</v>
      </c>
      <c r="K15" s="10">
        <f>H6/0.071</f>
        <v>11098591.549295776</v>
      </c>
      <c r="L15" s="10">
        <f>F16/0.043</f>
        <v>1410.8527131782946</v>
      </c>
      <c r="M15" s="26">
        <f>F36/0.028</f>
        <v>2714.2857142857142</v>
      </c>
      <c r="N15" s="30">
        <f>F26/0.116</f>
        <v>20698.275862068964</v>
      </c>
      <c r="P15" s="3"/>
      <c r="Q15" s="28"/>
      <c r="R15" s="28"/>
      <c r="S15" s="28"/>
      <c r="T15" s="28"/>
    </row>
    <row r="16" spans="1:20" x14ac:dyDescent="0.3">
      <c r="A16" s="12" t="s">
        <v>19</v>
      </c>
      <c r="B16" s="13">
        <v>16</v>
      </c>
      <c r="C16" s="13">
        <v>2</v>
      </c>
      <c r="D16" s="15">
        <f t="shared" si="4"/>
        <v>80</v>
      </c>
      <c r="E16" s="15">
        <f t="shared" si="5"/>
        <v>100</v>
      </c>
      <c r="F16" s="23">
        <f t="shared" si="6"/>
        <v>60.666666666666664</v>
      </c>
      <c r="J16" s="11" t="s">
        <v>20</v>
      </c>
      <c r="K16" s="10">
        <f>H7/0.074</f>
        <v>8108108.1081081089</v>
      </c>
      <c r="L16" s="10">
        <f>F17/0.044</f>
        <v>1651.5151515151517</v>
      </c>
      <c r="M16" s="26">
        <f>F37/0.028</f>
        <v>1738.0952380952381</v>
      </c>
      <c r="N16" s="30">
        <f>F27/0.1</f>
        <v>10003.333333333334</v>
      </c>
      <c r="P16" s="3"/>
      <c r="Q16" s="28"/>
      <c r="R16" s="28"/>
      <c r="S16" s="28"/>
      <c r="T16" s="28"/>
    </row>
    <row r="17" spans="1:20" x14ac:dyDescent="0.3">
      <c r="A17" s="12" t="s">
        <v>20</v>
      </c>
      <c r="B17" s="13">
        <v>13</v>
      </c>
      <c r="C17" s="13">
        <v>3</v>
      </c>
      <c r="D17" s="15">
        <f t="shared" si="4"/>
        <v>65</v>
      </c>
      <c r="E17" s="15">
        <f t="shared" si="5"/>
        <v>150</v>
      </c>
      <c r="F17" s="23">
        <f t="shared" si="6"/>
        <v>72.666666666666671</v>
      </c>
      <c r="J17" s="11" t="s">
        <v>21</v>
      </c>
      <c r="K17" s="10">
        <f>H8/0.073</f>
        <v>9356164.3835616447</v>
      </c>
      <c r="L17" s="10">
        <f>F18/0.042</f>
        <v>2015.8730158730159</v>
      </c>
      <c r="M17" s="26">
        <f>F38/0.029</f>
        <v>2333.3333333333335</v>
      </c>
      <c r="N17" s="30">
        <f>F28/0.123</f>
        <v>15861.788617886179</v>
      </c>
      <c r="P17" s="3"/>
      <c r="Q17" s="28"/>
      <c r="R17" s="28"/>
      <c r="S17" s="28"/>
      <c r="T17" s="28"/>
    </row>
    <row r="18" spans="1:20" x14ac:dyDescent="0.3">
      <c r="A18" s="12" t="s">
        <v>21</v>
      </c>
      <c r="B18" s="13">
        <v>10</v>
      </c>
      <c r="C18" s="13">
        <v>4</v>
      </c>
      <c r="D18" s="15">
        <f>(((B18*1)/0.2)*1)</f>
        <v>50</v>
      </c>
      <c r="E18" s="15">
        <f t="shared" si="5"/>
        <v>200</v>
      </c>
      <c r="F18" s="23">
        <f t="shared" si="6"/>
        <v>84.666666666666671</v>
      </c>
    </row>
    <row r="19" spans="1:20" x14ac:dyDescent="0.2">
      <c r="A19" s="2"/>
      <c r="K19" s="24"/>
      <c r="M19" s="24"/>
    </row>
    <row r="20" spans="1:20" x14ac:dyDescent="0.2">
      <c r="A20" s="2"/>
      <c r="K20" s="24"/>
      <c r="M20" s="24"/>
    </row>
    <row r="21" spans="1:20" x14ac:dyDescent="0.2">
      <c r="A21" s="7" t="s">
        <v>11</v>
      </c>
      <c r="K21" s="24"/>
      <c r="M21" s="24"/>
    </row>
    <row r="22" spans="1:20" x14ac:dyDescent="0.2">
      <c r="K22" s="24"/>
      <c r="M22" s="24"/>
    </row>
    <row r="23" spans="1:20" x14ac:dyDescent="0.2">
      <c r="A23" s="11" t="s">
        <v>1</v>
      </c>
      <c r="B23" s="11" t="s">
        <v>13</v>
      </c>
      <c r="C23" s="11" t="s">
        <v>14</v>
      </c>
      <c r="D23" s="18" t="s">
        <v>13</v>
      </c>
      <c r="E23" s="18" t="s">
        <v>14</v>
      </c>
      <c r="F23" s="22" t="s">
        <v>16</v>
      </c>
      <c r="K23" s="24"/>
      <c r="M23" s="24"/>
    </row>
    <row r="24" spans="1:20" x14ac:dyDescent="0.3">
      <c r="A24" s="12" t="s">
        <v>17</v>
      </c>
      <c r="B24" s="13">
        <v>20</v>
      </c>
      <c r="C24" s="13">
        <v>2</v>
      </c>
      <c r="D24" s="19">
        <f>(((B24*10)/0.2)*3)</f>
        <v>3000</v>
      </c>
      <c r="E24" s="19">
        <f>(((C24*100)/0.2)*3)</f>
        <v>3000</v>
      </c>
      <c r="F24" s="23">
        <f>(AVERAGE(C24:E24))</f>
        <v>2000.6666666666667</v>
      </c>
    </row>
    <row r="25" spans="1:20" x14ac:dyDescent="0.3">
      <c r="A25" s="12" t="s">
        <v>18</v>
      </c>
      <c r="B25" s="13">
        <v>15</v>
      </c>
      <c r="C25" s="13">
        <v>1</v>
      </c>
      <c r="D25" s="19">
        <f t="shared" ref="D25:D28" si="7">(((B25*10)/0.2)*3)</f>
        <v>2250</v>
      </c>
      <c r="E25" s="19">
        <f t="shared" ref="E25:E28" si="8">(((C25*100)/0.2)*3)</f>
        <v>1500</v>
      </c>
      <c r="F25" s="23">
        <f t="shared" ref="F25:F28" si="9">(AVERAGE(C25:E25))</f>
        <v>1250.3333333333333</v>
      </c>
    </row>
    <row r="26" spans="1:20" x14ac:dyDescent="0.3">
      <c r="A26" s="12" t="s">
        <v>19</v>
      </c>
      <c r="B26" s="13">
        <v>18</v>
      </c>
      <c r="C26" s="13">
        <v>3</v>
      </c>
      <c r="D26" s="19">
        <f t="shared" si="7"/>
        <v>2700</v>
      </c>
      <c r="E26" s="19">
        <f t="shared" si="8"/>
        <v>4500</v>
      </c>
      <c r="F26" s="23">
        <f t="shared" si="9"/>
        <v>2401</v>
      </c>
    </row>
    <row r="27" spans="1:20" x14ac:dyDescent="0.3">
      <c r="A27" s="12" t="s">
        <v>20</v>
      </c>
      <c r="B27" s="13">
        <v>10</v>
      </c>
      <c r="C27" s="13">
        <v>1</v>
      </c>
      <c r="D27" s="19">
        <f t="shared" si="7"/>
        <v>1500</v>
      </c>
      <c r="E27" s="19">
        <f t="shared" si="8"/>
        <v>1500</v>
      </c>
      <c r="F27" s="23">
        <f t="shared" si="9"/>
        <v>1000.3333333333334</v>
      </c>
    </row>
    <row r="28" spans="1:20" x14ac:dyDescent="0.3">
      <c r="A28" s="12" t="s">
        <v>21</v>
      </c>
      <c r="B28" s="13">
        <v>9</v>
      </c>
      <c r="C28" s="13">
        <v>3</v>
      </c>
      <c r="D28" s="19">
        <f t="shared" si="7"/>
        <v>1350</v>
      </c>
      <c r="E28" s="19">
        <f t="shared" si="8"/>
        <v>4500</v>
      </c>
      <c r="F28" s="23">
        <f t="shared" si="9"/>
        <v>1951</v>
      </c>
    </row>
    <row r="29" spans="1:20" x14ac:dyDescent="0.3">
      <c r="A29" s="2"/>
    </row>
    <row r="30" spans="1:20" x14ac:dyDescent="0.3">
      <c r="A30" s="2"/>
    </row>
    <row r="31" spans="1:20" x14ac:dyDescent="0.3">
      <c r="A31" s="8" t="s">
        <v>10</v>
      </c>
    </row>
    <row r="33" spans="1:6" x14ac:dyDescent="0.3">
      <c r="A33" s="11" t="s">
        <v>1</v>
      </c>
      <c r="B33" s="11" t="s">
        <v>15</v>
      </c>
      <c r="C33" s="11" t="s">
        <v>13</v>
      </c>
      <c r="D33" s="20" t="s">
        <v>15</v>
      </c>
      <c r="E33" s="20" t="s">
        <v>13</v>
      </c>
      <c r="F33" s="22" t="s">
        <v>16</v>
      </c>
    </row>
    <row r="34" spans="1:6" x14ac:dyDescent="0.3">
      <c r="A34" s="12" t="s">
        <v>17</v>
      </c>
      <c r="B34" s="13">
        <v>18</v>
      </c>
      <c r="C34" s="13">
        <v>1</v>
      </c>
      <c r="D34" s="21">
        <f>(((B34*1)/0.2)*1)</f>
        <v>90</v>
      </c>
      <c r="E34" s="21">
        <f>(((C34*10)/0.2)*1)</f>
        <v>50</v>
      </c>
      <c r="F34" s="23">
        <f>(AVERAGE(C34:E34))</f>
        <v>47</v>
      </c>
    </row>
    <row r="35" spans="1:6" x14ac:dyDescent="0.3">
      <c r="A35" s="12" t="s">
        <v>18</v>
      </c>
      <c r="B35" s="13">
        <v>10</v>
      </c>
      <c r="C35" s="13">
        <v>4</v>
      </c>
      <c r="D35" s="21">
        <f t="shared" ref="D35:D38" si="10">(((B35*1)/0.2)*1)</f>
        <v>50</v>
      </c>
      <c r="E35" s="21">
        <f t="shared" ref="E35:E38" si="11">(((C35*10)/0.2)*1)</f>
        <v>200</v>
      </c>
      <c r="F35" s="23">
        <f t="shared" ref="F35:F38" si="12">(AVERAGE(C35:E35))</f>
        <v>84.666666666666671</v>
      </c>
    </row>
    <row r="36" spans="1:6" x14ac:dyDescent="0.3">
      <c r="A36" s="12" t="s">
        <v>19</v>
      </c>
      <c r="B36" s="13">
        <v>15</v>
      </c>
      <c r="C36" s="13">
        <v>3</v>
      </c>
      <c r="D36" s="21">
        <f t="shared" si="10"/>
        <v>75</v>
      </c>
      <c r="E36" s="21">
        <f t="shared" si="11"/>
        <v>150</v>
      </c>
      <c r="F36" s="23">
        <f t="shared" si="12"/>
        <v>76</v>
      </c>
    </row>
    <row r="37" spans="1:6" x14ac:dyDescent="0.3">
      <c r="A37" s="12" t="s">
        <v>20</v>
      </c>
      <c r="B37" s="13">
        <v>19</v>
      </c>
      <c r="C37" s="13">
        <v>1</v>
      </c>
      <c r="D37" s="21">
        <f t="shared" si="10"/>
        <v>95</v>
      </c>
      <c r="E37" s="21">
        <f t="shared" si="11"/>
        <v>50</v>
      </c>
      <c r="F37" s="23">
        <f t="shared" si="12"/>
        <v>48.666666666666664</v>
      </c>
    </row>
    <row r="38" spans="1:6" x14ac:dyDescent="0.3">
      <c r="A38" s="12" t="s">
        <v>21</v>
      </c>
      <c r="B38" s="13">
        <v>10</v>
      </c>
      <c r="C38" s="13">
        <v>3</v>
      </c>
      <c r="D38" s="21">
        <f t="shared" si="10"/>
        <v>50</v>
      </c>
      <c r="E38" s="21">
        <f t="shared" si="11"/>
        <v>150</v>
      </c>
      <c r="F38" s="23">
        <f t="shared" si="12"/>
        <v>67.666666666666671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31667-EB38-4572-89F2-47F3ADDE944B}">
  <dimension ref="A1:N38"/>
  <sheetViews>
    <sheetView workbookViewId="0">
      <selection activeCell="R13" sqref="R13"/>
    </sheetView>
  </sheetViews>
  <sheetFormatPr defaultRowHeight="16.5" x14ac:dyDescent="0.3"/>
  <sheetData>
    <row r="1" spans="1:14" x14ac:dyDescent="0.3">
      <c r="A1" s="1" t="s">
        <v>0</v>
      </c>
    </row>
    <row r="3" spans="1:14" x14ac:dyDescent="0.3">
      <c r="A3" s="11" t="s">
        <v>1</v>
      </c>
      <c r="B3" s="11" t="s">
        <v>14</v>
      </c>
      <c r="C3" s="11" t="s">
        <v>7</v>
      </c>
      <c r="D3" s="11" t="s">
        <v>8</v>
      </c>
      <c r="E3" s="16" t="s">
        <v>14</v>
      </c>
      <c r="F3" s="16" t="s">
        <v>7</v>
      </c>
      <c r="G3" s="16" t="s">
        <v>8</v>
      </c>
      <c r="H3" s="31" t="s">
        <v>16</v>
      </c>
      <c r="I3" s="3"/>
    </row>
    <row r="4" spans="1:14" x14ac:dyDescent="0.3">
      <c r="A4" s="12" t="s">
        <v>23</v>
      </c>
      <c r="B4" s="13">
        <v>135</v>
      </c>
      <c r="C4" s="13">
        <v>35</v>
      </c>
      <c r="D4" s="13">
        <v>1</v>
      </c>
      <c r="E4" s="17">
        <f>(((B4*100)/0.2)*3)</f>
        <v>202500</v>
      </c>
      <c r="F4" s="17">
        <f>(((C4*1000)/0.2)*3)</f>
        <v>525000</v>
      </c>
      <c r="G4" s="17">
        <f>(((D4*10000)/0.2)*3)</f>
        <v>150000</v>
      </c>
      <c r="H4" s="32">
        <f>(AVERAGE(E4:G4))</f>
        <v>292500</v>
      </c>
    </row>
    <row r="5" spans="1:14" x14ac:dyDescent="0.3">
      <c r="A5" s="12" t="s">
        <v>22</v>
      </c>
      <c r="B5" s="13">
        <v>128</v>
      </c>
      <c r="C5" s="13">
        <v>21</v>
      </c>
      <c r="D5" s="13">
        <v>5</v>
      </c>
      <c r="E5" s="17">
        <f t="shared" ref="E5:E8" si="0">(((B5*100)/0.2)*3)</f>
        <v>192000</v>
      </c>
      <c r="F5" s="17">
        <f t="shared" ref="F5:F8" si="1">(((C5*1000)/0.2)*3)</f>
        <v>315000</v>
      </c>
      <c r="G5" s="17">
        <f t="shared" ref="G5:G8" si="2">(((D5*10000)/0.2)*3)</f>
        <v>750000</v>
      </c>
      <c r="H5" s="32">
        <f t="shared" ref="H5:H8" si="3">(AVERAGE(E5:G5))</f>
        <v>419000</v>
      </c>
    </row>
    <row r="6" spans="1:14" x14ac:dyDescent="0.3">
      <c r="A6" s="12" t="s">
        <v>24</v>
      </c>
      <c r="B6" s="13">
        <v>133</v>
      </c>
      <c r="C6" s="13">
        <v>27</v>
      </c>
      <c r="D6" s="13">
        <v>3</v>
      </c>
      <c r="E6" s="17">
        <f t="shared" si="0"/>
        <v>199500</v>
      </c>
      <c r="F6" s="17">
        <f t="shared" si="1"/>
        <v>405000</v>
      </c>
      <c r="G6" s="17">
        <f t="shared" si="2"/>
        <v>450000</v>
      </c>
      <c r="H6" s="32">
        <f t="shared" si="3"/>
        <v>351500</v>
      </c>
    </row>
    <row r="7" spans="1:14" x14ac:dyDescent="0.3">
      <c r="A7" s="12" t="s">
        <v>25</v>
      </c>
      <c r="B7" s="13">
        <v>140</v>
      </c>
      <c r="C7" s="13">
        <v>38</v>
      </c>
      <c r="D7" s="13">
        <v>1</v>
      </c>
      <c r="E7" s="17">
        <f t="shared" si="0"/>
        <v>210000</v>
      </c>
      <c r="F7" s="17">
        <f t="shared" si="1"/>
        <v>570000</v>
      </c>
      <c r="G7" s="17">
        <f t="shared" si="2"/>
        <v>150000</v>
      </c>
      <c r="H7" s="32">
        <f t="shared" si="3"/>
        <v>310000</v>
      </c>
    </row>
    <row r="8" spans="1:14" x14ac:dyDescent="0.3">
      <c r="A8" s="12" t="s">
        <v>26</v>
      </c>
      <c r="B8" s="13">
        <v>148</v>
      </c>
      <c r="C8" s="13">
        <v>42</v>
      </c>
      <c r="D8" s="13">
        <v>6</v>
      </c>
      <c r="E8" s="17">
        <f t="shared" si="0"/>
        <v>222000</v>
      </c>
      <c r="F8" s="17">
        <f t="shared" si="1"/>
        <v>630000</v>
      </c>
      <c r="G8" s="17">
        <f t="shared" si="2"/>
        <v>900000</v>
      </c>
      <c r="H8" s="32">
        <f t="shared" si="3"/>
        <v>584000</v>
      </c>
    </row>
    <row r="9" spans="1:14" x14ac:dyDescent="0.3">
      <c r="A9" s="2"/>
    </row>
    <row r="10" spans="1:14" x14ac:dyDescent="0.3">
      <c r="A10" s="2"/>
      <c r="J10" s="5" t="s">
        <v>9</v>
      </c>
      <c r="K10" s="4"/>
      <c r="L10" s="4"/>
    </row>
    <row r="11" spans="1:14" x14ac:dyDescent="0.3">
      <c r="A11" s="6" t="s">
        <v>12</v>
      </c>
    </row>
    <row r="12" spans="1:14" x14ac:dyDescent="0.3">
      <c r="J12" s="9" t="s">
        <v>1</v>
      </c>
      <c r="K12" s="9" t="s">
        <v>0</v>
      </c>
      <c r="L12" s="9" t="s">
        <v>12</v>
      </c>
      <c r="M12" s="9" t="s">
        <v>10</v>
      </c>
      <c r="N12" s="9" t="s">
        <v>11</v>
      </c>
    </row>
    <row r="13" spans="1:14" x14ac:dyDescent="0.3">
      <c r="A13" s="11" t="s">
        <v>1</v>
      </c>
      <c r="B13" s="11" t="s">
        <v>15</v>
      </c>
      <c r="C13" s="11" t="s">
        <v>13</v>
      </c>
      <c r="D13" s="14" t="s">
        <v>15</v>
      </c>
      <c r="E13" s="14" t="s">
        <v>13</v>
      </c>
      <c r="F13" s="22" t="s">
        <v>16</v>
      </c>
      <c r="J13" s="11" t="s">
        <v>23</v>
      </c>
      <c r="K13" s="10">
        <f>H4/0.068</f>
        <v>4301470.5882352935</v>
      </c>
      <c r="L13" s="10">
        <f>F14/0.042</f>
        <v>1523.8095238095236</v>
      </c>
      <c r="M13" s="10">
        <f>F34/0.027</f>
        <v>3506.1728395061732</v>
      </c>
      <c r="N13" s="10">
        <f>F24/0.122</f>
        <v>15989.071038251366</v>
      </c>
    </row>
    <row r="14" spans="1:14" x14ac:dyDescent="0.3">
      <c r="A14" s="12" t="s">
        <v>23</v>
      </c>
      <c r="B14" s="13">
        <v>18</v>
      </c>
      <c r="C14" s="13">
        <v>2</v>
      </c>
      <c r="D14" s="15">
        <f>(((B14*1)/0.2)*1)</f>
        <v>90</v>
      </c>
      <c r="E14" s="15">
        <f>(((C14*10)/0.2)*1)</f>
        <v>100</v>
      </c>
      <c r="F14" s="23">
        <f>(AVERAGE(C14:E14))</f>
        <v>64</v>
      </c>
      <c r="J14" s="11" t="s">
        <v>22</v>
      </c>
      <c r="K14" s="10">
        <f>H5/0.066</f>
        <v>6348484.8484848486</v>
      </c>
      <c r="L14" s="10">
        <f>F15/0.039</f>
        <v>948.71794871794873</v>
      </c>
      <c r="M14" s="10">
        <f>F35/0.026</f>
        <v>3128.2051282051279</v>
      </c>
      <c r="N14" s="10">
        <f>F25/0.131</f>
        <v>9926.2086513994909</v>
      </c>
    </row>
    <row r="15" spans="1:14" x14ac:dyDescent="0.3">
      <c r="A15" s="12" t="s">
        <v>22</v>
      </c>
      <c r="B15" s="13">
        <v>12</v>
      </c>
      <c r="C15" s="13">
        <v>1</v>
      </c>
      <c r="D15" s="15">
        <f t="shared" ref="D15:D17" si="4">(((B15*1)/0.2)*1)</f>
        <v>60</v>
      </c>
      <c r="E15" s="15">
        <f t="shared" ref="E15:E18" si="5">(((C15*10)/0.2)*1)</f>
        <v>50</v>
      </c>
      <c r="F15" s="23">
        <f t="shared" ref="F15:F18" si="6">(AVERAGE(C15:E15))</f>
        <v>37</v>
      </c>
      <c r="J15" s="11" t="s">
        <v>24</v>
      </c>
      <c r="K15" s="10">
        <f>H6/0.069</f>
        <v>5094202.8985507246</v>
      </c>
      <c r="L15" s="10">
        <f>F16/0.043</f>
        <v>1767.4418604651164</v>
      </c>
      <c r="M15" s="10">
        <f>F36/0.03</f>
        <v>1066.6666666666667</v>
      </c>
      <c r="N15" s="10">
        <f>F26/0.148</f>
        <v>11828.82882882883</v>
      </c>
    </row>
    <row r="16" spans="1:14" x14ac:dyDescent="0.3">
      <c r="A16" s="12" t="s">
        <v>24</v>
      </c>
      <c r="B16" s="13">
        <v>15</v>
      </c>
      <c r="C16" s="13">
        <v>3</v>
      </c>
      <c r="D16" s="15">
        <f t="shared" si="4"/>
        <v>75</v>
      </c>
      <c r="E16" s="15">
        <f t="shared" si="5"/>
        <v>150</v>
      </c>
      <c r="F16" s="23">
        <f t="shared" si="6"/>
        <v>76</v>
      </c>
      <c r="J16" s="11" t="s">
        <v>25</v>
      </c>
      <c r="K16" s="10">
        <f>H7/0.067</f>
        <v>4626865.6716417903</v>
      </c>
      <c r="L16" s="10">
        <f>F17/0.036</f>
        <v>1777.7777777777778</v>
      </c>
      <c r="M16" s="10">
        <f>F37/0.029</f>
        <v>2333.3333333333335</v>
      </c>
      <c r="N16" s="10">
        <f>F27/0.105</f>
        <v>20009.523809523809</v>
      </c>
    </row>
    <row r="17" spans="1:14" x14ac:dyDescent="0.3">
      <c r="A17" s="12" t="s">
        <v>25</v>
      </c>
      <c r="B17" s="13">
        <v>18</v>
      </c>
      <c r="C17" s="13">
        <v>2</v>
      </c>
      <c r="D17" s="15">
        <f t="shared" si="4"/>
        <v>90</v>
      </c>
      <c r="E17" s="15">
        <f t="shared" si="5"/>
        <v>100</v>
      </c>
      <c r="F17" s="23">
        <f t="shared" si="6"/>
        <v>64</v>
      </c>
      <c r="J17" s="11" t="s">
        <v>26</v>
      </c>
      <c r="K17" s="10">
        <f>H8/0.069</f>
        <v>8463768.1159420274</v>
      </c>
      <c r="L17" s="10">
        <f>F18/0.045</f>
        <v>1125.9259259259259</v>
      </c>
      <c r="M17" s="10">
        <f>F38/0.025</f>
        <v>2293.3333333333335</v>
      </c>
      <c r="N17" s="10">
        <f>F28/0.119</f>
        <v>8406.162464985995</v>
      </c>
    </row>
    <row r="18" spans="1:14" x14ac:dyDescent="0.3">
      <c r="A18" s="12" t="s">
        <v>26</v>
      </c>
      <c r="B18" s="13">
        <v>10</v>
      </c>
      <c r="C18" s="13">
        <v>2</v>
      </c>
      <c r="D18" s="15">
        <f>(((B18*1)/0.2)*1)</f>
        <v>50</v>
      </c>
      <c r="E18" s="15">
        <f t="shared" si="5"/>
        <v>100</v>
      </c>
      <c r="F18" s="23">
        <f t="shared" si="6"/>
        <v>50.666666666666664</v>
      </c>
    </row>
    <row r="19" spans="1:14" x14ac:dyDescent="0.3">
      <c r="A19" s="2"/>
    </row>
    <row r="20" spans="1:14" x14ac:dyDescent="0.2">
      <c r="A20" s="2"/>
      <c r="K20" s="24"/>
    </row>
    <row r="21" spans="1:14" x14ac:dyDescent="0.2">
      <c r="A21" s="7" t="s">
        <v>11</v>
      </c>
      <c r="K21" s="24"/>
    </row>
    <row r="22" spans="1:14" x14ac:dyDescent="0.2">
      <c r="K22" s="24"/>
    </row>
    <row r="23" spans="1:14" x14ac:dyDescent="0.2">
      <c r="A23" s="11" t="s">
        <v>1</v>
      </c>
      <c r="B23" s="11" t="s">
        <v>13</v>
      </c>
      <c r="C23" s="11" t="s">
        <v>14</v>
      </c>
      <c r="D23" s="18" t="s">
        <v>13</v>
      </c>
      <c r="E23" s="18" t="s">
        <v>14</v>
      </c>
      <c r="F23" s="22" t="s">
        <v>16</v>
      </c>
      <c r="K23" s="24"/>
    </row>
    <row r="24" spans="1:14" x14ac:dyDescent="0.2">
      <c r="A24" s="12" t="s">
        <v>23</v>
      </c>
      <c r="B24" s="13">
        <v>19</v>
      </c>
      <c r="C24" s="13">
        <v>2</v>
      </c>
      <c r="D24" s="19">
        <f>(((B24*10)/0.2)*3)</f>
        <v>2850</v>
      </c>
      <c r="E24" s="19">
        <f>(((C24*100)/0.2)*3)</f>
        <v>3000</v>
      </c>
      <c r="F24" s="23">
        <f>(AVERAGE(C24:E24))</f>
        <v>1950.6666666666667</v>
      </c>
      <c r="K24" s="24"/>
    </row>
    <row r="25" spans="1:14" x14ac:dyDescent="0.3">
      <c r="A25" s="12" t="s">
        <v>22</v>
      </c>
      <c r="B25" s="13">
        <v>16</v>
      </c>
      <c r="C25" s="13">
        <v>1</v>
      </c>
      <c r="D25" s="19">
        <f t="shared" ref="D25:D28" si="7">(((B25*10)/0.2)*3)</f>
        <v>2400</v>
      </c>
      <c r="E25" s="19">
        <f t="shared" ref="E25:E28" si="8">(((C25*100)/0.2)*3)</f>
        <v>1500</v>
      </c>
      <c r="F25" s="23">
        <f t="shared" ref="F25:F28" si="9">(AVERAGE(C25:E25))</f>
        <v>1300.3333333333333</v>
      </c>
    </row>
    <row r="26" spans="1:14" x14ac:dyDescent="0.3">
      <c r="A26" s="12" t="s">
        <v>24</v>
      </c>
      <c r="B26" s="13">
        <v>15</v>
      </c>
      <c r="C26" s="13">
        <v>2</v>
      </c>
      <c r="D26" s="19">
        <f t="shared" si="7"/>
        <v>2250</v>
      </c>
      <c r="E26" s="19">
        <f t="shared" si="8"/>
        <v>3000</v>
      </c>
      <c r="F26" s="23">
        <f t="shared" si="9"/>
        <v>1750.6666666666667</v>
      </c>
    </row>
    <row r="27" spans="1:14" x14ac:dyDescent="0.3">
      <c r="A27" s="12" t="s">
        <v>25</v>
      </c>
      <c r="B27" s="13">
        <v>12</v>
      </c>
      <c r="C27" s="13">
        <v>3</v>
      </c>
      <c r="D27" s="19">
        <f t="shared" si="7"/>
        <v>1800</v>
      </c>
      <c r="E27" s="19">
        <f t="shared" si="8"/>
        <v>4500</v>
      </c>
      <c r="F27" s="23">
        <f t="shared" si="9"/>
        <v>2101</v>
      </c>
    </row>
    <row r="28" spans="1:14" x14ac:dyDescent="0.3">
      <c r="A28" s="12" t="s">
        <v>26</v>
      </c>
      <c r="B28" s="13">
        <v>10</v>
      </c>
      <c r="C28" s="13">
        <v>1</v>
      </c>
      <c r="D28" s="19">
        <f t="shared" si="7"/>
        <v>1500</v>
      </c>
      <c r="E28" s="19">
        <f t="shared" si="8"/>
        <v>1500</v>
      </c>
      <c r="F28" s="23">
        <f t="shared" si="9"/>
        <v>1000.3333333333334</v>
      </c>
    </row>
    <row r="29" spans="1:14" x14ac:dyDescent="0.3">
      <c r="A29" s="2"/>
    </row>
    <row r="30" spans="1:14" x14ac:dyDescent="0.3">
      <c r="A30" s="2"/>
    </row>
    <row r="31" spans="1:14" x14ac:dyDescent="0.3">
      <c r="A31" s="8" t="s">
        <v>10</v>
      </c>
    </row>
    <row r="33" spans="1:6" x14ac:dyDescent="0.3">
      <c r="A33" s="11" t="s">
        <v>1</v>
      </c>
      <c r="B33" s="11" t="s">
        <v>15</v>
      </c>
      <c r="C33" s="11" t="s">
        <v>13</v>
      </c>
      <c r="D33" s="20" t="s">
        <v>15</v>
      </c>
      <c r="E33" s="20" t="s">
        <v>13</v>
      </c>
      <c r="F33" s="22" t="s">
        <v>16</v>
      </c>
    </row>
    <row r="34" spans="1:6" x14ac:dyDescent="0.3">
      <c r="A34" s="12" t="s">
        <v>23</v>
      </c>
      <c r="B34" s="13">
        <v>16</v>
      </c>
      <c r="C34" s="13">
        <v>4</v>
      </c>
      <c r="D34" s="21">
        <f>(((B34*1)/0.2)*1)</f>
        <v>80</v>
      </c>
      <c r="E34" s="21">
        <f>(((C34*10)/0.2)*1)</f>
        <v>200</v>
      </c>
      <c r="F34" s="23">
        <f>(AVERAGE(C34:E34))</f>
        <v>94.666666666666671</v>
      </c>
    </row>
    <row r="35" spans="1:6" x14ac:dyDescent="0.3">
      <c r="A35" s="12" t="s">
        <v>22</v>
      </c>
      <c r="B35" s="13">
        <v>8</v>
      </c>
      <c r="C35" s="13">
        <v>4</v>
      </c>
      <c r="D35" s="21">
        <f t="shared" ref="D35:D38" si="10">(((B35*1)/0.2)*1)</f>
        <v>40</v>
      </c>
      <c r="E35" s="21">
        <f t="shared" ref="E35:E38" si="11">(((C35*10)/0.2)*1)</f>
        <v>200</v>
      </c>
      <c r="F35" s="23">
        <f t="shared" ref="F35:F38" si="12">(AVERAGE(C35:E35))</f>
        <v>81.333333333333329</v>
      </c>
    </row>
    <row r="36" spans="1:6" x14ac:dyDescent="0.3">
      <c r="A36" s="12" t="s">
        <v>24</v>
      </c>
      <c r="B36" s="13">
        <v>9</v>
      </c>
      <c r="C36" s="13">
        <v>1</v>
      </c>
      <c r="D36" s="21">
        <f t="shared" si="10"/>
        <v>45</v>
      </c>
      <c r="E36" s="21">
        <f t="shared" si="11"/>
        <v>50</v>
      </c>
      <c r="F36" s="23">
        <f t="shared" si="12"/>
        <v>32</v>
      </c>
    </row>
    <row r="37" spans="1:6" x14ac:dyDescent="0.3">
      <c r="A37" s="12" t="s">
        <v>25</v>
      </c>
      <c r="B37" s="13">
        <v>10</v>
      </c>
      <c r="C37" s="13">
        <v>3</v>
      </c>
      <c r="D37" s="21">
        <f t="shared" si="10"/>
        <v>50</v>
      </c>
      <c r="E37" s="21">
        <f t="shared" si="11"/>
        <v>150</v>
      </c>
      <c r="F37" s="23">
        <f t="shared" si="12"/>
        <v>67.666666666666671</v>
      </c>
    </row>
    <row r="38" spans="1:6" x14ac:dyDescent="0.3">
      <c r="A38" s="12" t="s">
        <v>26</v>
      </c>
      <c r="B38" s="13">
        <v>14</v>
      </c>
      <c r="C38" s="13">
        <v>2</v>
      </c>
      <c r="D38" s="21">
        <f t="shared" si="10"/>
        <v>70</v>
      </c>
      <c r="E38" s="21">
        <f t="shared" si="11"/>
        <v>100</v>
      </c>
      <c r="F38" s="23">
        <f t="shared" si="12"/>
        <v>57.333333333333336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1855D-9E7E-4A23-92B2-BDD3D3D5D92E}">
  <dimension ref="A1:N38"/>
  <sheetViews>
    <sheetView tabSelected="1" workbookViewId="0">
      <selection activeCell="N25" sqref="N25"/>
    </sheetView>
  </sheetViews>
  <sheetFormatPr defaultRowHeight="16.5" x14ac:dyDescent="0.3"/>
  <cols>
    <col min="12" max="12" width="9" customWidth="1"/>
  </cols>
  <sheetData>
    <row r="1" spans="1:14" x14ac:dyDescent="0.3">
      <c r="A1" s="1" t="s">
        <v>0</v>
      </c>
    </row>
    <row r="3" spans="1:14" x14ac:dyDescent="0.3">
      <c r="A3" s="11" t="s">
        <v>1</v>
      </c>
      <c r="B3" s="11" t="s">
        <v>14</v>
      </c>
      <c r="C3" s="11" t="s">
        <v>7</v>
      </c>
      <c r="D3" s="11" t="s">
        <v>8</v>
      </c>
      <c r="E3" s="16" t="s">
        <v>14</v>
      </c>
      <c r="F3" s="16" t="s">
        <v>7</v>
      </c>
      <c r="G3" s="16" t="s">
        <v>8</v>
      </c>
      <c r="H3" s="22" t="s">
        <v>16</v>
      </c>
      <c r="I3" s="3"/>
    </row>
    <row r="4" spans="1:14" x14ac:dyDescent="0.3">
      <c r="A4" s="12" t="s">
        <v>27</v>
      </c>
      <c r="B4" s="13">
        <v>10</v>
      </c>
      <c r="C4" s="13">
        <v>4</v>
      </c>
      <c r="D4" s="13">
        <v>0</v>
      </c>
      <c r="E4" s="17">
        <f>(((B4*100)/0.2)*3)</f>
        <v>15000</v>
      </c>
      <c r="F4" s="17">
        <f>(((C4*1000)/0.2)*3)</f>
        <v>60000</v>
      </c>
      <c r="G4" s="17">
        <f>(((D4*10000)/0.2)*3)</f>
        <v>0</v>
      </c>
      <c r="H4" s="23">
        <f>(AVERAGE(E4:G4))</f>
        <v>25000</v>
      </c>
    </row>
    <row r="5" spans="1:14" x14ac:dyDescent="0.3">
      <c r="A5" s="12" t="s">
        <v>28</v>
      </c>
      <c r="B5" s="13">
        <v>11</v>
      </c>
      <c r="C5" s="13">
        <v>6</v>
      </c>
      <c r="D5" s="13">
        <v>0</v>
      </c>
      <c r="E5" s="17">
        <f t="shared" ref="E5:E8" si="0">(((B5*100)/0.2)*3)</f>
        <v>16500</v>
      </c>
      <c r="F5" s="17">
        <f t="shared" ref="F5:F8" si="1">(((C5*1000)/0.2)*3)</f>
        <v>90000</v>
      </c>
      <c r="G5" s="17">
        <f t="shared" ref="G5:G8" si="2">(((D5*10000)/0.2)*3)</f>
        <v>0</v>
      </c>
      <c r="H5" s="23">
        <f t="shared" ref="H5:H8" si="3">(AVERAGE(E5:G5))</f>
        <v>35500</v>
      </c>
    </row>
    <row r="6" spans="1:14" x14ac:dyDescent="0.3">
      <c r="A6" s="12" t="s">
        <v>29</v>
      </c>
      <c r="B6" s="13">
        <v>12</v>
      </c>
      <c r="C6" s="13">
        <v>3</v>
      </c>
      <c r="D6" s="13">
        <v>1</v>
      </c>
      <c r="E6" s="17">
        <f t="shared" si="0"/>
        <v>18000</v>
      </c>
      <c r="F6" s="17">
        <f t="shared" si="1"/>
        <v>45000</v>
      </c>
      <c r="G6" s="17">
        <f t="shared" si="2"/>
        <v>150000</v>
      </c>
      <c r="H6" s="23">
        <f t="shared" si="3"/>
        <v>71000</v>
      </c>
    </row>
    <row r="7" spans="1:14" x14ac:dyDescent="0.3">
      <c r="A7" s="12" t="s">
        <v>30</v>
      </c>
      <c r="B7" s="13">
        <v>17</v>
      </c>
      <c r="C7" s="13">
        <v>5</v>
      </c>
      <c r="D7" s="13">
        <v>0</v>
      </c>
      <c r="E7" s="17">
        <f t="shared" si="0"/>
        <v>25500</v>
      </c>
      <c r="F7" s="17">
        <f t="shared" si="1"/>
        <v>75000</v>
      </c>
      <c r="G7" s="17">
        <f t="shared" si="2"/>
        <v>0</v>
      </c>
      <c r="H7" s="23">
        <f t="shared" si="3"/>
        <v>33500</v>
      </c>
    </row>
    <row r="8" spans="1:14" x14ac:dyDescent="0.3">
      <c r="A8" s="12" t="s">
        <v>31</v>
      </c>
      <c r="B8" s="13">
        <v>16</v>
      </c>
      <c r="C8" s="13">
        <v>3</v>
      </c>
      <c r="D8" s="13">
        <v>0</v>
      </c>
      <c r="E8" s="17">
        <f t="shared" si="0"/>
        <v>24000</v>
      </c>
      <c r="F8" s="17">
        <f t="shared" si="1"/>
        <v>45000</v>
      </c>
      <c r="G8" s="17">
        <f t="shared" si="2"/>
        <v>0</v>
      </c>
      <c r="H8" s="23">
        <f t="shared" si="3"/>
        <v>23000</v>
      </c>
    </row>
    <row r="9" spans="1:14" x14ac:dyDescent="0.3">
      <c r="A9" s="2"/>
    </row>
    <row r="10" spans="1:14" x14ac:dyDescent="0.3">
      <c r="A10" s="2"/>
      <c r="J10" s="5" t="s">
        <v>9</v>
      </c>
      <c r="K10" s="4"/>
      <c r="L10" s="4"/>
    </row>
    <row r="11" spans="1:14" x14ac:dyDescent="0.3">
      <c r="A11" s="6" t="s">
        <v>12</v>
      </c>
    </row>
    <row r="12" spans="1:14" x14ac:dyDescent="0.3">
      <c r="J12" s="9" t="s">
        <v>1</v>
      </c>
      <c r="K12" s="9" t="s">
        <v>0</v>
      </c>
      <c r="L12" s="9" t="s">
        <v>12</v>
      </c>
      <c r="M12" s="9" t="s">
        <v>10</v>
      </c>
      <c r="N12" s="9" t="s">
        <v>11</v>
      </c>
    </row>
    <row r="13" spans="1:14" x14ac:dyDescent="0.3">
      <c r="A13" s="11" t="s">
        <v>1</v>
      </c>
      <c r="B13" s="11" t="s">
        <v>15</v>
      </c>
      <c r="C13" s="11" t="s">
        <v>13</v>
      </c>
      <c r="D13" s="14" t="s">
        <v>15</v>
      </c>
      <c r="E13" s="14" t="s">
        <v>13</v>
      </c>
      <c r="F13" s="22" t="s">
        <v>16</v>
      </c>
      <c r="J13" s="11" t="s">
        <v>27</v>
      </c>
      <c r="K13" s="10">
        <f>H4/0.058</f>
        <v>431034.4827586207</v>
      </c>
      <c r="L13" s="10">
        <f>F14/0.041</f>
        <v>121.95121951219512</v>
      </c>
      <c r="M13" s="10">
        <f>F34/0.028</f>
        <v>119.04761904761905</v>
      </c>
      <c r="N13" s="10">
        <f>F24/0.128</f>
        <v>1171.875</v>
      </c>
    </row>
    <row r="14" spans="1:14" x14ac:dyDescent="0.3">
      <c r="A14" s="12" t="s">
        <v>27</v>
      </c>
      <c r="B14" s="13">
        <v>3</v>
      </c>
      <c r="C14" s="13">
        <v>0</v>
      </c>
      <c r="D14" s="15">
        <f>(((B14*1)/0.2)*1)</f>
        <v>15</v>
      </c>
      <c r="E14" s="15">
        <f>(((C14*10)/0.2)*1)</f>
        <v>0</v>
      </c>
      <c r="F14" s="23">
        <f>(AVERAGE(C14:E14))</f>
        <v>5</v>
      </c>
      <c r="J14" s="11" t="s">
        <v>28</v>
      </c>
      <c r="K14" s="10">
        <f>H5/0.046</f>
        <v>771739.13043478259</v>
      </c>
      <c r="L14" s="10">
        <f>F15/0.046</f>
        <v>72.463768115942031</v>
      </c>
      <c r="M14" s="10">
        <f>F35/0.026</f>
        <v>192.30769230769232</v>
      </c>
      <c r="N14" s="10">
        <f>F25/0.132</f>
        <v>1893.9393939393938</v>
      </c>
    </row>
    <row r="15" spans="1:14" x14ac:dyDescent="0.3">
      <c r="A15" s="12" t="s">
        <v>28</v>
      </c>
      <c r="B15" s="13">
        <v>2</v>
      </c>
      <c r="C15" s="13">
        <v>0</v>
      </c>
      <c r="D15" s="15">
        <f t="shared" ref="D15:D17" si="4">(((B15*1)/0.2)*1)</f>
        <v>10</v>
      </c>
      <c r="E15" s="15">
        <f t="shared" ref="E15:E18" si="5">(((C15*10)/0.2)*1)</f>
        <v>0</v>
      </c>
      <c r="F15" s="23">
        <f t="shared" ref="F15:F18" si="6">(AVERAGE(C15:E15))</f>
        <v>3.3333333333333335</v>
      </c>
      <c r="J15" s="11" t="s">
        <v>29</v>
      </c>
      <c r="K15" s="10">
        <f>H6/0.045</f>
        <v>1577777.7777777778</v>
      </c>
      <c r="L15" s="10">
        <f>F16/0.039</f>
        <v>42.73504273504274</v>
      </c>
      <c r="M15" s="10">
        <f>F36/0.027</f>
        <v>123.4567901234568</v>
      </c>
      <c r="N15" s="10">
        <f>F26/0.129</f>
        <v>775.19379844961236</v>
      </c>
    </row>
    <row r="16" spans="1:14" x14ac:dyDescent="0.3">
      <c r="A16" s="12" t="s">
        <v>29</v>
      </c>
      <c r="B16" s="13">
        <v>1</v>
      </c>
      <c r="C16" s="13">
        <v>0</v>
      </c>
      <c r="D16" s="15">
        <f t="shared" si="4"/>
        <v>5</v>
      </c>
      <c r="E16" s="15">
        <f t="shared" si="5"/>
        <v>0</v>
      </c>
      <c r="F16" s="23">
        <f t="shared" si="6"/>
        <v>1.6666666666666667</v>
      </c>
      <c r="J16" s="11" t="s">
        <v>30</v>
      </c>
      <c r="K16" s="10">
        <f>H7/0.05</f>
        <v>670000</v>
      </c>
      <c r="L16" s="10">
        <f>F17/0.036</f>
        <v>92.592592592592609</v>
      </c>
      <c r="M16" s="10">
        <f>F37/0.029</f>
        <v>114.94252873563218</v>
      </c>
      <c r="N16" s="10">
        <f>F27/0.125</f>
        <v>1600</v>
      </c>
    </row>
    <row r="17" spans="1:14" x14ac:dyDescent="0.3">
      <c r="A17" s="12" t="s">
        <v>30</v>
      </c>
      <c r="B17" s="13">
        <v>2</v>
      </c>
      <c r="C17" s="13">
        <v>0</v>
      </c>
      <c r="D17" s="15">
        <f t="shared" si="4"/>
        <v>10</v>
      </c>
      <c r="E17" s="15">
        <f t="shared" si="5"/>
        <v>0</v>
      </c>
      <c r="F17" s="23">
        <f t="shared" si="6"/>
        <v>3.3333333333333335</v>
      </c>
      <c r="J17" s="11" t="s">
        <v>31</v>
      </c>
      <c r="K17" s="10">
        <f>H8/0.055</f>
        <v>418181.81818181818</v>
      </c>
      <c r="L17" s="10">
        <f>F18/0.041</f>
        <v>40.650406504065039</v>
      </c>
      <c r="M17" s="10">
        <f>F38/0.027</f>
        <v>185.18518518518519</v>
      </c>
      <c r="N17" s="10">
        <f>F28/0.139</f>
        <v>719.42446043165467</v>
      </c>
    </row>
    <row r="18" spans="1:14" x14ac:dyDescent="0.3">
      <c r="A18" s="12" t="s">
        <v>31</v>
      </c>
      <c r="B18" s="13">
        <v>1</v>
      </c>
      <c r="C18" s="13">
        <v>0</v>
      </c>
      <c r="D18" s="15">
        <f>(((B18*1)/0.2)*1)</f>
        <v>5</v>
      </c>
      <c r="E18" s="15">
        <f t="shared" si="5"/>
        <v>0</v>
      </c>
      <c r="F18" s="23">
        <f t="shared" si="6"/>
        <v>1.6666666666666667</v>
      </c>
    </row>
    <row r="19" spans="1:14" x14ac:dyDescent="0.3">
      <c r="A19" s="2"/>
    </row>
    <row r="20" spans="1:14" x14ac:dyDescent="0.3">
      <c r="A20" s="2"/>
    </row>
    <row r="21" spans="1:14" x14ac:dyDescent="0.3">
      <c r="A21" s="7" t="s">
        <v>11</v>
      </c>
    </row>
    <row r="23" spans="1:14" x14ac:dyDescent="0.3">
      <c r="A23" s="11" t="s">
        <v>1</v>
      </c>
      <c r="B23" s="11" t="s">
        <v>13</v>
      </c>
      <c r="C23" s="11" t="s">
        <v>14</v>
      </c>
      <c r="D23" s="18" t="s">
        <v>13</v>
      </c>
      <c r="E23" s="18" t="s">
        <v>14</v>
      </c>
      <c r="F23" s="22" t="s">
        <v>16</v>
      </c>
    </row>
    <row r="24" spans="1:14" x14ac:dyDescent="0.3">
      <c r="A24" s="12" t="s">
        <v>27</v>
      </c>
      <c r="B24" s="13">
        <v>3</v>
      </c>
      <c r="C24" s="13">
        <v>0</v>
      </c>
      <c r="D24" s="19">
        <f>(((B24*10)/0.2)*3)</f>
        <v>450</v>
      </c>
      <c r="E24" s="19">
        <f>(((C24*100)/0.2)*3)</f>
        <v>0</v>
      </c>
      <c r="F24" s="23">
        <f>(AVERAGE(C24:E24))</f>
        <v>150</v>
      </c>
    </row>
    <row r="25" spans="1:14" x14ac:dyDescent="0.3">
      <c r="A25" s="12" t="s">
        <v>28</v>
      </c>
      <c r="B25" s="13">
        <v>5</v>
      </c>
      <c r="C25" s="13">
        <v>0</v>
      </c>
      <c r="D25" s="19">
        <f t="shared" ref="D25:D28" si="7">(((B25*10)/0.2)*3)</f>
        <v>750</v>
      </c>
      <c r="E25" s="19">
        <f t="shared" ref="E25:E28" si="8">(((C25*100)/0.2)*3)</f>
        <v>0</v>
      </c>
      <c r="F25" s="23">
        <f t="shared" ref="F25:F28" si="9">(AVERAGE(C25:E25))</f>
        <v>250</v>
      </c>
    </row>
    <row r="26" spans="1:14" x14ac:dyDescent="0.3">
      <c r="A26" s="12" t="s">
        <v>29</v>
      </c>
      <c r="B26" s="13">
        <v>2</v>
      </c>
      <c r="C26" s="13">
        <v>0</v>
      </c>
      <c r="D26" s="19">
        <f t="shared" si="7"/>
        <v>300</v>
      </c>
      <c r="E26" s="19">
        <f t="shared" si="8"/>
        <v>0</v>
      </c>
      <c r="F26" s="23">
        <f t="shared" si="9"/>
        <v>100</v>
      </c>
    </row>
    <row r="27" spans="1:14" x14ac:dyDescent="0.3">
      <c r="A27" s="12" t="s">
        <v>30</v>
      </c>
      <c r="B27" s="13">
        <v>4</v>
      </c>
      <c r="C27" s="13">
        <v>0</v>
      </c>
      <c r="D27" s="19">
        <f t="shared" si="7"/>
        <v>600</v>
      </c>
      <c r="E27" s="19">
        <f t="shared" si="8"/>
        <v>0</v>
      </c>
      <c r="F27" s="23">
        <f t="shared" si="9"/>
        <v>200</v>
      </c>
    </row>
    <row r="28" spans="1:14" x14ac:dyDescent="0.3">
      <c r="A28" s="12" t="s">
        <v>31</v>
      </c>
      <c r="B28" s="13">
        <v>2</v>
      </c>
      <c r="C28" s="13">
        <v>0</v>
      </c>
      <c r="D28" s="19">
        <f t="shared" si="7"/>
        <v>300</v>
      </c>
      <c r="E28" s="19">
        <f t="shared" si="8"/>
        <v>0</v>
      </c>
      <c r="F28" s="23">
        <f t="shared" si="9"/>
        <v>100</v>
      </c>
    </row>
    <row r="29" spans="1:14" x14ac:dyDescent="0.3">
      <c r="A29" s="2"/>
    </row>
    <row r="30" spans="1:14" x14ac:dyDescent="0.3">
      <c r="A30" s="2"/>
    </row>
    <row r="31" spans="1:14" x14ac:dyDescent="0.3">
      <c r="A31" s="8" t="s">
        <v>10</v>
      </c>
    </row>
    <row r="33" spans="1:6" x14ac:dyDescent="0.3">
      <c r="A33" s="11" t="s">
        <v>1</v>
      </c>
      <c r="B33" s="11" t="s">
        <v>15</v>
      </c>
      <c r="C33" s="11" t="s">
        <v>13</v>
      </c>
      <c r="D33" s="20" t="s">
        <v>15</v>
      </c>
      <c r="E33" s="20" t="s">
        <v>13</v>
      </c>
      <c r="F33" s="22" t="s">
        <v>16</v>
      </c>
    </row>
    <row r="34" spans="1:6" x14ac:dyDescent="0.3">
      <c r="A34" s="12" t="s">
        <v>27</v>
      </c>
      <c r="B34" s="13">
        <v>2</v>
      </c>
      <c r="C34" s="13">
        <v>0</v>
      </c>
      <c r="D34" s="21">
        <f>(((B34*1)/0.2)*1)</f>
        <v>10</v>
      </c>
      <c r="E34" s="21">
        <f>(((C34*10)/0.2)*1)</f>
        <v>0</v>
      </c>
      <c r="F34" s="23">
        <f>(AVERAGE(C34:E34))</f>
        <v>3.3333333333333335</v>
      </c>
    </row>
    <row r="35" spans="1:6" x14ac:dyDescent="0.3">
      <c r="A35" s="12" t="s">
        <v>28</v>
      </c>
      <c r="B35" s="13">
        <v>3</v>
      </c>
      <c r="C35" s="13">
        <v>0</v>
      </c>
      <c r="D35" s="21">
        <f t="shared" ref="D35:D38" si="10">(((B35*1)/0.2)*1)</f>
        <v>15</v>
      </c>
      <c r="E35" s="21">
        <f t="shared" ref="E35:E38" si="11">(((C35*10)/0.2)*1)</f>
        <v>0</v>
      </c>
      <c r="F35" s="23">
        <f t="shared" ref="F35:F38" si="12">(AVERAGE(C35:E35))</f>
        <v>5</v>
      </c>
    </row>
    <row r="36" spans="1:6" x14ac:dyDescent="0.3">
      <c r="A36" s="12" t="s">
        <v>29</v>
      </c>
      <c r="B36" s="13">
        <v>2</v>
      </c>
      <c r="C36" s="13">
        <v>0</v>
      </c>
      <c r="D36" s="21">
        <f t="shared" si="10"/>
        <v>10</v>
      </c>
      <c r="E36" s="21">
        <f t="shared" si="11"/>
        <v>0</v>
      </c>
      <c r="F36" s="23">
        <f t="shared" si="12"/>
        <v>3.3333333333333335</v>
      </c>
    </row>
    <row r="37" spans="1:6" x14ac:dyDescent="0.3">
      <c r="A37" s="12" t="s">
        <v>30</v>
      </c>
      <c r="B37" s="13">
        <v>2</v>
      </c>
      <c r="C37" s="13">
        <v>0</v>
      </c>
      <c r="D37" s="21">
        <f t="shared" si="10"/>
        <v>10</v>
      </c>
      <c r="E37" s="21">
        <f t="shared" si="11"/>
        <v>0</v>
      </c>
      <c r="F37" s="23">
        <f t="shared" si="12"/>
        <v>3.3333333333333335</v>
      </c>
    </row>
    <row r="38" spans="1:6" x14ac:dyDescent="0.3">
      <c r="A38" s="12" t="s">
        <v>31</v>
      </c>
      <c r="B38" s="13">
        <v>3</v>
      </c>
      <c r="C38" s="13">
        <v>0</v>
      </c>
      <c r="D38" s="21">
        <f t="shared" si="10"/>
        <v>15</v>
      </c>
      <c r="E38" s="21">
        <f t="shared" si="11"/>
        <v>0</v>
      </c>
      <c r="F38" s="23">
        <f t="shared" si="12"/>
        <v>5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A040-CD87-4A79-93CD-177620CB4D98}">
  <dimension ref="A1:N38"/>
  <sheetViews>
    <sheetView workbookViewId="0">
      <selection activeCell="P9" sqref="P9"/>
    </sheetView>
  </sheetViews>
  <sheetFormatPr defaultRowHeight="16.5" x14ac:dyDescent="0.3"/>
  <sheetData>
    <row r="1" spans="1:14" x14ac:dyDescent="0.3">
      <c r="A1" s="1" t="s">
        <v>0</v>
      </c>
    </row>
    <row r="3" spans="1:14" x14ac:dyDescent="0.3">
      <c r="A3" s="11" t="s">
        <v>1</v>
      </c>
      <c r="B3" s="11" t="s">
        <v>14</v>
      </c>
      <c r="C3" s="11" t="s">
        <v>7</v>
      </c>
      <c r="D3" s="11" t="s">
        <v>8</v>
      </c>
      <c r="E3" s="16" t="s">
        <v>14</v>
      </c>
      <c r="F3" s="16" t="s">
        <v>7</v>
      </c>
      <c r="G3" s="16" t="s">
        <v>8</v>
      </c>
      <c r="H3" s="22" t="s">
        <v>16</v>
      </c>
      <c r="I3" s="3"/>
    </row>
    <row r="4" spans="1:14" x14ac:dyDescent="0.3">
      <c r="A4" s="12" t="s">
        <v>32</v>
      </c>
      <c r="B4" s="13">
        <v>126</v>
      </c>
      <c r="C4" s="13">
        <v>10</v>
      </c>
      <c r="D4" s="13">
        <v>3</v>
      </c>
      <c r="E4" s="17">
        <f>(((B4*100)/0.2)*3)</f>
        <v>189000</v>
      </c>
      <c r="F4" s="17">
        <f>(((C4*1000)/0.2)*3)</f>
        <v>150000</v>
      </c>
      <c r="G4" s="17">
        <f>(((D4*10000)/0.2)*3)</f>
        <v>450000</v>
      </c>
      <c r="H4" s="23">
        <f>(AVERAGE(E4:G4))</f>
        <v>263000</v>
      </c>
    </row>
    <row r="5" spans="1:14" x14ac:dyDescent="0.3">
      <c r="A5" s="12" t="s">
        <v>33</v>
      </c>
      <c r="B5" s="13">
        <v>121</v>
      </c>
      <c r="C5" s="13">
        <v>28</v>
      </c>
      <c r="D5" s="13">
        <v>1</v>
      </c>
      <c r="E5" s="17">
        <f t="shared" ref="E5:E8" si="0">(((B5*100)/0.2)*3)</f>
        <v>181500</v>
      </c>
      <c r="F5" s="17">
        <f t="shared" ref="F5:F8" si="1">(((C5*1000)/0.2)*3)</f>
        <v>420000</v>
      </c>
      <c r="G5" s="17">
        <f t="shared" ref="G5:G8" si="2">(((D5*10000)/0.2)*3)</f>
        <v>150000</v>
      </c>
      <c r="H5" s="23">
        <f t="shared" ref="H5:H8" si="3">(AVERAGE(E5:G5))</f>
        <v>250500</v>
      </c>
    </row>
    <row r="6" spans="1:14" x14ac:dyDescent="0.3">
      <c r="A6" s="12" t="s">
        <v>34</v>
      </c>
      <c r="B6" s="13">
        <v>129</v>
      </c>
      <c r="C6" s="13">
        <v>38</v>
      </c>
      <c r="D6" s="13">
        <v>3</v>
      </c>
      <c r="E6" s="17">
        <f t="shared" si="0"/>
        <v>193500</v>
      </c>
      <c r="F6" s="17">
        <f t="shared" si="1"/>
        <v>570000</v>
      </c>
      <c r="G6" s="17">
        <f t="shared" si="2"/>
        <v>450000</v>
      </c>
      <c r="H6" s="23">
        <f t="shared" si="3"/>
        <v>404500</v>
      </c>
    </row>
    <row r="7" spans="1:14" x14ac:dyDescent="0.3">
      <c r="A7" s="12" t="s">
        <v>35</v>
      </c>
      <c r="B7" s="13">
        <v>114</v>
      </c>
      <c r="C7" s="13">
        <v>11</v>
      </c>
      <c r="D7" s="13">
        <v>0</v>
      </c>
      <c r="E7" s="17">
        <f t="shared" si="0"/>
        <v>171000</v>
      </c>
      <c r="F7" s="17">
        <f t="shared" si="1"/>
        <v>165000</v>
      </c>
      <c r="G7" s="17">
        <f t="shared" si="2"/>
        <v>0</v>
      </c>
      <c r="H7" s="23">
        <f t="shared" si="3"/>
        <v>112000</v>
      </c>
    </row>
    <row r="8" spans="1:14" x14ac:dyDescent="0.3">
      <c r="A8" s="12" t="s">
        <v>36</v>
      </c>
      <c r="B8" s="13">
        <v>120</v>
      </c>
      <c r="C8" s="13">
        <v>7</v>
      </c>
      <c r="D8" s="13">
        <v>1</v>
      </c>
      <c r="E8" s="17">
        <f t="shared" si="0"/>
        <v>180000</v>
      </c>
      <c r="F8" s="17">
        <f t="shared" si="1"/>
        <v>105000</v>
      </c>
      <c r="G8" s="17">
        <f t="shared" si="2"/>
        <v>150000</v>
      </c>
      <c r="H8" s="23">
        <f t="shared" si="3"/>
        <v>145000</v>
      </c>
    </row>
    <row r="9" spans="1:14" x14ac:dyDescent="0.3">
      <c r="A9" s="2"/>
    </row>
    <row r="10" spans="1:14" x14ac:dyDescent="0.3">
      <c r="A10" s="2"/>
      <c r="J10" s="5" t="s">
        <v>9</v>
      </c>
      <c r="K10" s="4"/>
      <c r="L10" s="4"/>
    </row>
    <row r="11" spans="1:14" x14ac:dyDescent="0.3">
      <c r="A11" s="6" t="s">
        <v>12</v>
      </c>
    </row>
    <row r="12" spans="1:14" x14ac:dyDescent="0.3">
      <c r="J12" s="9" t="s">
        <v>1</v>
      </c>
      <c r="K12" s="9" t="s">
        <v>0</v>
      </c>
      <c r="L12" s="9" t="s">
        <v>12</v>
      </c>
      <c r="M12" s="9" t="s">
        <v>10</v>
      </c>
      <c r="N12" s="9" t="s">
        <v>11</v>
      </c>
    </row>
    <row r="13" spans="1:14" x14ac:dyDescent="0.3">
      <c r="A13" s="11" t="s">
        <v>1</v>
      </c>
      <c r="B13" s="11" t="s">
        <v>15</v>
      </c>
      <c r="C13" s="11" t="s">
        <v>13</v>
      </c>
      <c r="D13" s="14" t="s">
        <v>15</v>
      </c>
      <c r="E13" s="14" t="s">
        <v>13</v>
      </c>
      <c r="F13" s="22" t="s">
        <v>16</v>
      </c>
      <c r="J13" s="11" t="s">
        <v>32</v>
      </c>
      <c r="K13" s="10">
        <f>H4/0.063</f>
        <v>4174603.1746031744</v>
      </c>
      <c r="L13" s="10">
        <f>F14/0.048</f>
        <v>562.5</v>
      </c>
      <c r="M13" s="10">
        <f>F34/0.027</f>
        <v>1061.7283950617284</v>
      </c>
      <c r="N13" s="10">
        <f>F24/0.117</f>
        <v>8549.8575498575501</v>
      </c>
    </row>
    <row r="14" spans="1:14" x14ac:dyDescent="0.3">
      <c r="A14" s="12" t="s">
        <v>32</v>
      </c>
      <c r="B14" s="13">
        <v>6</v>
      </c>
      <c r="C14" s="13">
        <v>1</v>
      </c>
      <c r="D14" s="15">
        <f>(((B14*1)/0.2)*1)</f>
        <v>30</v>
      </c>
      <c r="E14" s="15">
        <f>(((C14*10)/0.2)*1)</f>
        <v>50</v>
      </c>
      <c r="F14" s="23">
        <f>(AVERAGE(C14:E14))</f>
        <v>27</v>
      </c>
      <c r="J14" s="11" t="s">
        <v>33</v>
      </c>
      <c r="K14" s="10">
        <f>H5/0.065</f>
        <v>3853846.1538461535</v>
      </c>
      <c r="L14" s="10">
        <f>F15/0.044</f>
        <v>727.27272727272737</v>
      </c>
      <c r="M14" s="10">
        <f>F35/0.03</f>
        <v>500</v>
      </c>
      <c r="N14" s="10">
        <f>F25/0.133</f>
        <v>14290.726817042607</v>
      </c>
    </row>
    <row r="15" spans="1:14" x14ac:dyDescent="0.3">
      <c r="A15" s="12" t="s">
        <v>33</v>
      </c>
      <c r="B15" s="13">
        <v>9</v>
      </c>
      <c r="C15" s="13">
        <v>1</v>
      </c>
      <c r="D15" s="15">
        <f t="shared" ref="D15:D17" si="4">(((B15*1)/0.2)*1)</f>
        <v>45</v>
      </c>
      <c r="E15" s="15">
        <f t="shared" ref="E15:E18" si="5">(((C15*10)/0.2)*1)</f>
        <v>50</v>
      </c>
      <c r="F15" s="23">
        <f t="shared" ref="F15:F18" si="6">(AVERAGE(C15:E15))</f>
        <v>32</v>
      </c>
      <c r="J15" s="11" t="s">
        <v>34</v>
      </c>
      <c r="K15" s="10">
        <f>H6/0.061</f>
        <v>6631147.5409836071</v>
      </c>
      <c r="L15" s="10">
        <f>F16/0.04</f>
        <v>716.66666666666663</v>
      </c>
      <c r="M15" s="10">
        <f>F36/0.026</f>
        <v>576.92307692307691</v>
      </c>
      <c r="N15" s="10">
        <f>F26/0.14</f>
        <v>7145.2380952380945</v>
      </c>
    </row>
    <row r="16" spans="1:14" x14ac:dyDescent="0.3">
      <c r="A16" s="12" t="s">
        <v>34</v>
      </c>
      <c r="B16" s="13">
        <v>7</v>
      </c>
      <c r="C16" s="13">
        <v>1</v>
      </c>
      <c r="D16" s="15">
        <f t="shared" si="4"/>
        <v>35</v>
      </c>
      <c r="E16" s="15">
        <f t="shared" si="5"/>
        <v>50</v>
      </c>
      <c r="F16" s="23">
        <f t="shared" si="6"/>
        <v>28.666666666666668</v>
      </c>
      <c r="J16" s="11" t="s">
        <v>35</v>
      </c>
      <c r="K16" s="10">
        <f>H7/0.06</f>
        <v>1866666.6666666667</v>
      </c>
      <c r="L16" s="10">
        <f>F17/0.046</f>
        <v>1101.4492753623188</v>
      </c>
      <c r="M16" s="10">
        <f>F37/0.024</f>
        <v>763.8888888888888</v>
      </c>
      <c r="N16" s="10">
        <f>F27/0.108</f>
        <v>9262.3456790123455</v>
      </c>
    </row>
    <row r="17" spans="1:14" x14ac:dyDescent="0.3">
      <c r="A17" s="12" t="s">
        <v>35</v>
      </c>
      <c r="B17" s="13">
        <v>10</v>
      </c>
      <c r="C17" s="13">
        <v>2</v>
      </c>
      <c r="D17" s="15">
        <f t="shared" si="4"/>
        <v>50</v>
      </c>
      <c r="E17" s="15">
        <f t="shared" si="5"/>
        <v>100</v>
      </c>
      <c r="F17" s="23">
        <f t="shared" si="6"/>
        <v>50.666666666666664</v>
      </c>
      <c r="J17" s="11" t="s">
        <v>36</v>
      </c>
      <c r="K17" s="10">
        <f>H8/0.059</f>
        <v>2457627.118644068</v>
      </c>
      <c r="L17" s="10">
        <f>F18/0.042</f>
        <v>1365.0793650793651</v>
      </c>
      <c r="M17" s="10">
        <f>F38/0.03</f>
        <v>1688.8888888888889</v>
      </c>
      <c r="N17" s="10">
        <f>F28/0.135</f>
        <v>10745.679012345679</v>
      </c>
    </row>
    <row r="18" spans="1:14" x14ac:dyDescent="0.3">
      <c r="A18" s="12" t="s">
        <v>36</v>
      </c>
      <c r="B18" s="13">
        <v>14</v>
      </c>
      <c r="C18" s="13">
        <v>2</v>
      </c>
      <c r="D18" s="15">
        <f>(((B18*1)/0.2)*1)</f>
        <v>70</v>
      </c>
      <c r="E18" s="15">
        <f t="shared" si="5"/>
        <v>100</v>
      </c>
      <c r="F18" s="23">
        <f t="shared" si="6"/>
        <v>57.333333333333336</v>
      </c>
    </row>
    <row r="19" spans="1:14" x14ac:dyDescent="0.3">
      <c r="A19" s="2"/>
    </row>
    <row r="20" spans="1:14" x14ac:dyDescent="0.3">
      <c r="A20" s="2"/>
    </row>
    <row r="21" spans="1:14" x14ac:dyDescent="0.3">
      <c r="A21" s="7" t="s">
        <v>11</v>
      </c>
    </row>
    <row r="23" spans="1:14" x14ac:dyDescent="0.3">
      <c r="A23" s="11" t="s">
        <v>1</v>
      </c>
      <c r="B23" s="11" t="s">
        <v>13</v>
      </c>
      <c r="C23" s="11" t="s">
        <v>14</v>
      </c>
      <c r="D23" s="18" t="s">
        <v>13</v>
      </c>
      <c r="E23" s="18" t="s">
        <v>14</v>
      </c>
      <c r="F23" s="22" t="s">
        <v>16</v>
      </c>
    </row>
    <row r="24" spans="1:14" x14ac:dyDescent="0.3">
      <c r="A24" s="12" t="s">
        <v>32</v>
      </c>
      <c r="B24" s="13">
        <v>10</v>
      </c>
      <c r="C24" s="13">
        <v>1</v>
      </c>
      <c r="D24" s="19">
        <f>(((B24*10)/0.2)*3)</f>
        <v>1500</v>
      </c>
      <c r="E24" s="19">
        <f>(((C24*100)/0.2)*3)</f>
        <v>1500</v>
      </c>
      <c r="F24" s="23">
        <f>(AVERAGE(C24:E24))</f>
        <v>1000.3333333333334</v>
      </c>
    </row>
    <row r="25" spans="1:14" x14ac:dyDescent="0.3">
      <c r="A25" s="12" t="s">
        <v>33</v>
      </c>
      <c r="B25" s="13">
        <v>18</v>
      </c>
      <c r="C25" s="13">
        <v>2</v>
      </c>
      <c r="D25" s="19">
        <f t="shared" ref="D25:D28" si="7">(((B25*10)/0.2)*3)</f>
        <v>2700</v>
      </c>
      <c r="E25" s="19">
        <f t="shared" ref="E25:E28" si="8">(((C25*100)/0.2)*3)</f>
        <v>3000</v>
      </c>
      <c r="F25" s="23">
        <f t="shared" ref="F25:F28" si="9">(AVERAGE(C25:E25))</f>
        <v>1900.6666666666667</v>
      </c>
    </row>
    <row r="26" spans="1:14" x14ac:dyDescent="0.3">
      <c r="A26" s="12" t="s">
        <v>34</v>
      </c>
      <c r="B26" s="13">
        <v>10</v>
      </c>
      <c r="C26" s="13">
        <v>1</v>
      </c>
      <c r="D26" s="19">
        <f t="shared" si="7"/>
        <v>1500</v>
      </c>
      <c r="E26" s="19">
        <f t="shared" si="8"/>
        <v>1500</v>
      </c>
      <c r="F26" s="23">
        <f t="shared" si="9"/>
        <v>1000.3333333333334</v>
      </c>
    </row>
    <row r="27" spans="1:14" x14ac:dyDescent="0.3">
      <c r="A27" s="12" t="s">
        <v>35</v>
      </c>
      <c r="B27" s="13">
        <v>10</v>
      </c>
      <c r="C27" s="13">
        <v>1</v>
      </c>
      <c r="D27" s="19">
        <f t="shared" si="7"/>
        <v>1500</v>
      </c>
      <c r="E27" s="19">
        <f t="shared" si="8"/>
        <v>1500</v>
      </c>
      <c r="F27" s="23">
        <f t="shared" si="9"/>
        <v>1000.3333333333334</v>
      </c>
    </row>
    <row r="28" spans="1:14" x14ac:dyDescent="0.3">
      <c r="A28" s="12" t="s">
        <v>36</v>
      </c>
      <c r="B28" s="13">
        <v>9</v>
      </c>
      <c r="C28" s="13">
        <v>2</v>
      </c>
      <c r="D28" s="19">
        <f t="shared" si="7"/>
        <v>1350</v>
      </c>
      <c r="E28" s="19">
        <f t="shared" si="8"/>
        <v>3000</v>
      </c>
      <c r="F28" s="23">
        <f t="shared" si="9"/>
        <v>1450.6666666666667</v>
      </c>
    </row>
    <row r="29" spans="1:14" x14ac:dyDescent="0.3">
      <c r="A29" s="2"/>
    </row>
    <row r="30" spans="1:14" x14ac:dyDescent="0.3">
      <c r="A30" s="2"/>
    </row>
    <row r="31" spans="1:14" x14ac:dyDescent="0.3">
      <c r="A31" s="8" t="s">
        <v>10</v>
      </c>
    </row>
    <row r="33" spans="1:6" x14ac:dyDescent="0.3">
      <c r="A33" s="11" t="s">
        <v>1</v>
      </c>
      <c r="B33" s="11" t="s">
        <v>15</v>
      </c>
      <c r="C33" s="11" t="s">
        <v>13</v>
      </c>
      <c r="D33" s="20" t="s">
        <v>15</v>
      </c>
      <c r="E33" s="20" t="s">
        <v>13</v>
      </c>
      <c r="F33" s="22" t="s">
        <v>16</v>
      </c>
    </row>
    <row r="34" spans="1:6" x14ac:dyDescent="0.3">
      <c r="A34" s="12" t="s">
        <v>32</v>
      </c>
      <c r="B34" s="13">
        <v>7</v>
      </c>
      <c r="C34" s="13">
        <v>1</v>
      </c>
      <c r="D34" s="21">
        <f>(((B34*1)/0.2)*1)</f>
        <v>35</v>
      </c>
      <c r="E34" s="21">
        <f>(((C34*10)/0.2)*1)</f>
        <v>50</v>
      </c>
      <c r="F34" s="23">
        <f>(AVERAGE(C34:E34))</f>
        <v>28.666666666666668</v>
      </c>
    </row>
    <row r="35" spans="1:6" x14ac:dyDescent="0.3">
      <c r="A35" s="12" t="s">
        <v>33</v>
      </c>
      <c r="B35" s="13">
        <v>9</v>
      </c>
      <c r="C35" s="13">
        <v>0</v>
      </c>
      <c r="D35" s="21">
        <f t="shared" ref="D35:D38" si="10">(((B35*1)/0.2)*1)</f>
        <v>45</v>
      </c>
      <c r="E35" s="21">
        <f t="shared" ref="E35:E38" si="11">(((C35*10)/0.2)*1)</f>
        <v>0</v>
      </c>
      <c r="F35" s="23">
        <f t="shared" ref="F35:F38" si="12">(AVERAGE(C35:E35))</f>
        <v>15</v>
      </c>
    </row>
    <row r="36" spans="1:6" x14ac:dyDescent="0.3">
      <c r="A36" s="12" t="s">
        <v>34</v>
      </c>
      <c r="B36" s="13">
        <v>9</v>
      </c>
      <c r="C36" s="13">
        <v>0</v>
      </c>
      <c r="D36" s="21">
        <f t="shared" si="10"/>
        <v>45</v>
      </c>
      <c r="E36" s="21">
        <f t="shared" si="11"/>
        <v>0</v>
      </c>
      <c r="F36" s="23">
        <f t="shared" si="12"/>
        <v>15</v>
      </c>
    </row>
    <row r="37" spans="1:6" x14ac:dyDescent="0.3">
      <c r="A37" s="12" t="s">
        <v>35</v>
      </c>
      <c r="B37" s="13">
        <v>11</v>
      </c>
      <c r="C37" s="13">
        <v>0</v>
      </c>
      <c r="D37" s="21">
        <f t="shared" si="10"/>
        <v>55</v>
      </c>
      <c r="E37" s="21">
        <f t="shared" si="11"/>
        <v>0</v>
      </c>
      <c r="F37" s="23">
        <f t="shared" si="12"/>
        <v>18.333333333333332</v>
      </c>
    </row>
    <row r="38" spans="1:6" x14ac:dyDescent="0.3">
      <c r="A38" s="12" t="s">
        <v>36</v>
      </c>
      <c r="B38" s="13">
        <v>10</v>
      </c>
      <c r="C38" s="13">
        <v>2</v>
      </c>
      <c r="D38" s="21">
        <f t="shared" si="10"/>
        <v>50</v>
      </c>
      <c r="E38" s="21">
        <f t="shared" si="11"/>
        <v>100</v>
      </c>
      <c r="F38" s="23">
        <f t="shared" si="12"/>
        <v>50.666666666666664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331B7-9C87-468C-A525-DD14D09DD546}">
  <dimension ref="A1:N38"/>
  <sheetViews>
    <sheetView workbookViewId="0">
      <selection activeCell="H28" sqref="H28"/>
    </sheetView>
  </sheetViews>
  <sheetFormatPr defaultRowHeight="16.5" x14ac:dyDescent="0.3"/>
  <sheetData>
    <row r="1" spans="1:14" x14ac:dyDescent="0.3">
      <c r="A1" s="1" t="s">
        <v>0</v>
      </c>
    </row>
    <row r="3" spans="1:14" x14ac:dyDescent="0.3">
      <c r="A3" s="11" t="s">
        <v>1</v>
      </c>
      <c r="B3" s="11" t="s">
        <v>14</v>
      </c>
      <c r="C3" s="11" t="s">
        <v>7</v>
      </c>
      <c r="D3" s="11" t="s">
        <v>8</v>
      </c>
      <c r="E3" s="16" t="s">
        <v>14</v>
      </c>
      <c r="F3" s="16" t="s">
        <v>7</v>
      </c>
      <c r="G3" s="16" t="s">
        <v>8</v>
      </c>
      <c r="H3" s="22" t="s">
        <v>16</v>
      </c>
      <c r="I3" s="3"/>
    </row>
    <row r="4" spans="1:14" x14ac:dyDescent="0.3">
      <c r="A4" s="12" t="s">
        <v>37</v>
      </c>
      <c r="B4" s="13">
        <v>131</v>
      </c>
      <c r="C4" s="13">
        <v>32</v>
      </c>
      <c r="D4" s="13">
        <v>2</v>
      </c>
      <c r="E4" s="17">
        <f>(((B4*100)/0.2)*3)</f>
        <v>196500</v>
      </c>
      <c r="F4" s="17">
        <f>(((C4*1000)/0.2)*3)</f>
        <v>480000</v>
      </c>
      <c r="G4" s="17">
        <f>(((D4*10000)/0.2)*3)</f>
        <v>300000</v>
      </c>
      <c r="H4" s="23">
        <f>(AVERAGE(E4:G4))</f>
        <v>325500</v>
      </c>
    </row>
    <row r="5" spans="1:14" x14ac:dyDescent="0.3">
      <c r="A5" s="12" t="s">
        <v>38</v>
      </c>
      <c r="B5" s="13">
        <v>120</v>
      </c>
      <c r="C5" s="13">
        <v>21</v>
      </c>
      <c r="D5" s="13">
        <v>4</v>
      </c>
      <c r="E5" s="17">
        <f t="shared" ref="E5:E8" si="0">(((B5*100)/0.2)*3)</f>
        <v>180000</v>
      </c>
      <c r="F5" s="17">
        <f t="shared" ref="F5:F8" si="1">(((C5*1000)/0.2)*3)</f>
        <v>315000</v>
      </c>
      <c r="G5" s="17">
        <f t="shared" ref="G5:G8" si="2">(((D5*10000)/0.2)*3)</f>
        <v>600000</v>
      </c>
      <c r="H5" s="23">
        <f t="shared" ref="H5:H8" si="3">(AVERAGE(E5:G5))</f>
        <v>365000</v>
      </c>
    </row>
    <row r="6" spans="1:14" x14ac:dyDescent="0.3">
      <c r="A6" s="12" t="s">
        <v>39</v>
      </c>
      <c r="B6" s="13">
        <v>137</v>
      </c>
      <c r="C6" s="13">
        <v>23</v>
      </c>
      <c r="D6" s="13">
        <v>3</v>
      </c>
      <c r="E6" s="17">
        <f t="shared" si="0"/>
        <v>205500</v>
      </c>
      <c r="F6" s="17">
        <f t="shared" si="1"/>
        <v>345000</v>
      </c>
      <c r="G6" s="17">
        <f t="shared" si="2"/>
        <v>450000</v>
      </c>
      <c r="H6" s="23">
        <f t="shared" si="3"/>
        <v>333500</v>
      </c>
    </row>
    <row r="7" spans="1:14" x14ac:dyDescent="0.3">
      <c r="A7" s="12" t="s">
        <v>40</v>
      </c>
      <c r="B7" s="13">
        <v>149</v>
      </c>
      <c r="C7" s="13">
        <v>35</v>
      </c>
      <c r="D7" s="13">
        <v>5</v>
      </c>
      <c r="E7" s="17">
        <f t="shared" si="0"/>
        <v>223500</v>
      </c>
      <c r="F7" s="17">
        <f t="shared" si="1"/>
        <v>525000</v>
      </c>
      <c r="G7" s="17">
        <f t="shared" si="2"/>
        <v>750000</v>
      </c>
      <c r="H7" s="23">
        <f t="shared" si="3"/>
        <v>499500</v>
      </c>
    </row>
    <row r="8" spans="1:14" x14ac:dyDescent="0.3">
      <c r="A8" s="12" t="s">
        <v>41</v>
      </c>
      <c r="B8" s="13">
        <v>135</v>
      </c>
      <c r="C8" s="13">
        <v>25</v>
      </c>
      <c r="D8" s="13">
        <v>3</v>
      </c>
      <c r="E8" s="17">
        <f t="shared" si="0"/>
        <v>202500</v>
      </c>
      <c r="F8" s="17">
        <f t="shared" si="1"/>
        <v>375000</v>
      </c>
      <c r="G8" s="17">
        <f t="shared" si="2"/>
        <v>450000</v>
      </c>
      <c r="H8" s="23">
        <f t="shared" si="3"/>
        <v>342500</v>
      </c>
    </row>
    <row r="9" spans="1:14" x14ac:dyDescent="0.3">
      <c r="A9" s="2"/>
    </row>
    <row r="10" spans="1:14" x14ac:dyDescent="0.3">
      <c r="A10" s="2"/>
      <c r="J10" s="5" t="s">
        <v>9</v>
      </c>
      <c r="K10" s="4"/>
      <c r="L10" s="4"/>
    </row>
    <row r="11" spans="1:14" x14ac:dyDescent="0.3">
      <c r="A11" s="6" t="s">
        <v>12</v>
      </c>
    </row>
    <row r="12" spans="1:14" x14ac:dyDescent="0.3">
      <c r="J12" s="9" t="s">
        <v>1</v>
      </c>
      <c r="K12" s="9" t="s">
        <v>0</v>
      </c>
      <c r="L12" s="9" t="s">
        <v>12</v>
      </c>
      <c r="M12" s="9" t="s">
        <v>10</v>
      </c>
      <c r="N12" s="9" t="s">
        <v>11</v>
      </c>
    </row>
    <row r="13" spans="1:14" x14ac:dyDescent="0.3">
      <c r="A13" s="11" t="s">
        <v>1</v>
      </c>
      <c r="B13" s="11" t="s">
        <v>15</v>
      </c>
      <c r="C13" s="11" t="s">
        <v>13</v>
      </c>
      <c r="D13" s="14" t="s">
        <v>15</v>
      </c>
      <c r="E13" s="14" t="s">
        <v>13</v>
      </c>
      <c r="F13" s="22" t="s">
        <v>16</v>
      </c>
      <c r="J13" s="11" t="s">
        <v>37</v>
      </c>
      <c r="K13" s="10">
        <f>H4/0.072</f>
        <v>4520833.333333334</v>
      </c>
      <c r="L13" s="10">
        <f>F14/0.042</f>
        <v>1325.3968253968253</v>
      </c>
      <c r="M13" s="10">
        <f>F34/0.025</f>
        <v>1946.6666666666665</v>
      </c>
      <c r="N13" s="10">
        <f>F24/0.142</f>
        <v>17615.023474178408</v>
      </c>
    </row>
    <row r="14" spans="1:14" x14ac:dyDescent="0.3">
      <c r="A14" s="12" t="s">
        <v>37</v>
      </c>
      <c r="B14" s="13">
        <v>13</v>
      </c>
      <c r="C14" s="13">
        <v>2</v>
      </c>
      <c r="D14" s="15">
        <f>(((B14*1)/0.2)*1)</f>
        <v>65</v>
      </c>
      <c r="E14" s="15">
        <f>(((C14*10)/0.2)*1)</f>
        <v>100</v>
      </c>
      <c r="F14" s="23">
        <f>(AVERAGE(C14:E14))</f>
        <v>55.666666666666664</v>
      </c>
      <c r="J14" s="11" t="s">
        <v>38</v>
      </c>
      <c r="K14" s="10">
        <f>H5/0.069</f>
        <v>5289855.0724637676</v>
      </c>
      <c r="L14" s="10">
        <f>F15/0.047</f>
        <v>1439.7163120567377</v>
      </c>
      <c r="M14" s="10">
        <f>F35/0.027</f>
        <v>1185.1851851851852</v>
      </c>
      <c r="N14" s="10">
        <f>F25/0.151</f>
        <v>9275.9381898454758</v>
      </c>
    </row>
    <row r="15" spans="1:14" x14ac:dyDescent="0.3">
      <c r="A15" s="12" t="s">
        <v>38</v>
      </c>
      <c r="B15" s="13">
        <v>10</v>
      </c>
      <c r="C15" s="13">
        <v>3</v>
      </c>
      <c r="D15" s="15">
        <f t="shared" ref="D15:D17" si="4">(((B15*1)/0.2)*1)</f>
        <v>50</v>
      </c>
      <c r="E15" s="15">
        <f t="shared" ref="E15:E18" si="5">(((C15*10)/0.2)*1)</f>
        <v>150</v>
      </c>
      <c r="F15" s="23">
        <f t="shared" ref="F15:F18" si="6">(AVERAGE(C15:E15))</f>
        <v>67.666666666666671</v>
      </c>
      <c r="J15" s="11" t="s">
        <v>39</v>
      </c>
      <c r="K15" s="10">
        <f>H6/0.068</f>
        <v>4904411.7647058824</v>
      </c>
      <c r="L15" s="10">
        <f>F16/0.044</f>
        <v>2500</v>
      </c>
      <c r="M15" s="10">
        <f>F36/0.029</f>
        <v>1448.2758620689654</v>
      </c>
      <c r="N15" s="10">
        <f>F26/0.145</f>
        <v>6554.0229885057479</v>
      </c>
    </row>
    <row r="16" spans="1:14" x14ac:dyDescent="0.3">
      <c r="A16" s="12" t="s">
        <v>39</v>
      </c>
      <c r="B16" s="13">
        <v>15</v>
      </c>
      <c r="C16" s="13">
        <v>5</v>
      </c>
      <c r="D16" s="15">
        <f t="shared" si="4"/>
        <v>75</v>
      </c>
      <c r="E16" s="15">
        <f t="shared" si="5"/>
        <v>250</v>
      </c>
      <c r="F16" s="23">
        <f t="shared" si="6"/>
        <v>110</v>
      </c>
      <c r="J16" s="11" t="s">
        <v>40</v>
      </c>
      <c r="K16" s="10">
        <f>H7/0.076</f>
        <v>6572368.4210526319</v>
      </c>
      <c r="L16" s="10">
        <f>F17/0.043</f>
        <v>1255.8139534883721</v>
      </c>
      <c r="M16" s="10">
        <f t="shared" ref="M16" si="7">F37/0.025</f>
        <v>1213.3333333333333</v>
      </c>
      <c r="N16" s="10">
        <f>F27/0.131</f>
        <v>25966.921119592873</v>
      </c>
    </row>
    <row r="17" spans="1:14" x14ac:dyDescent="0.3">
      <c r="A17" s="12" t="s">
        <v>40</v>
      </c>
      <c r="B17" s="13">
        <v>12</v>
      </c>
      <c r="C17" s="13">
        <v>2</v>
      </c>
      <c r="D17" s="15">
        <f t="shared" si="4"/>
        <v>60</v>
      </c>
      <c r="E17" s="15">
        <f t="shared" si="5"/>
        <v>100</v>
      </c>
      <c r="F17" s="23">
        <f t="shared" si="6"/>
        <v>54</v>
      </c>
      <c r="J17" s="11" t="s">
        <v>41</v>
      </c>
      <c r="K17" s="10">
        <f>H8/0.072</f>
        <v>4756944.444444445</v>
      </c>
      <c r="L17" s="10">
        <f>F18/0.046</f>
        <v>1615.9420289855072</v>
      </c>
      <c r="M17" s="10">
        <f>F38/0.03</f>
        <v>1688.8888888888889</v>
      </c>
      <c r="N17" s="10">
        <f>F28/0.132</f>
        <v>15159.090909090908</v>
      </c>
    </row>
    <row r="18" spans="1:14" x14ac:dyDescent="0.3">
      <c r="A18" s="12" t="s">
        <v>41</v>
      </c>
      <c r="B18" s="13">
        <v>14</v>
      </c>
      <c r="C18" s="13">
        <v>3</v>
      </c>
      <c r="D18" s="15">
        <f>(((B18*1)/0.2)*1)</f>
        <v>70</v>
      </c>
      <c r="E18" s="15">
        <f t="shared" si="5"/>
        <v>150</v>
      </c>
      <c r="F18" s="23">
        <f t="shared" si="6"/>
        <v>74.333333333333329</v>
      </c>
    </row>
    <row r="19" spans="1:14" x14ac:dyDescent="0.3">
      <c r="A19" s="2"/>
    </row>
    <row r="20" spans="1:14" x14ac:dyDescent="0.3">
      <c r="A20" s="2"/>
    </row>
    <row r="21" spans="1:14" x14ac:dyDescent="0.3">
      <c r="A21" s="7" t="s">
        <v>11</v>
      </c>
    </row>
    <row r="23" spans="1:14" x14ac:dyDescent="0.3">
      <c r="A23" s="11" t="s">
        <v>1</v>
      </c>
      <c r="B23" s="11" t="s">
        <v>13</v>
      </c>
      <c r="C23" s="11" t="s">
        <v>14</v>
      </c>
      <c r="D23" s="18" t="s">
        <v>13</v>
      </c>
      <c r="E23" s="18" t="s">
        <v>14</v>
      </c>
      <c r="F23" s="22" t="s">
        <v>16</v>
      </c>
    </row>
    <row r="24" spans="1:14" x14ac:dyDescent="0.3">
      <c r="A24" s="12" t="s">
        <v>37</v>
      </c>
      <c r="B24" s="13">
        <v>10</v>
      </c>
      <c r="C24" s="13">
        <v>4</v>
      </c>
      <c r="D24" s="19">
        <f>(((B24*10)/0.2)*3)</f>
        <v>1500</v>
      </c>
      <c r="E24" s="19">
        <f>(((C24*100)/0.2)*3)</f>
        <v>6000</v>
      </c>
      <c r="F24" s="23">
        <f>(AVERAGE(C24:E24))</f>
        <v>2501.3333333333335</v>
      </c>
    </row>
    <row r="25" spans="1:14" x14ac:dyDescent="0.3">
      <c r="A25" s="12" t="s">
        <v>38</v>
      </c>
      <c r="B25" s="13">
        <v>8</v>
      </c>
      <c r="C25" s="13">
        <v>2</v>
      </c>
      <c r="D25" s="19">
        <f t="shared" ref="D25:D28" si="8">(((B25*10)/0.2)*3)</f>
        <v>1200</v>
      </c>
      <c r="E25" s="19">
        <f t="shared" ref="E25:E28" si="9">(((C25*100)/0.2)*3)</f>
        <v>3000</v>
      </c>
      <c r="F25" s="23">
        <f t="shared" ref="F25:F28" si="10">(AVERAGE(C25:E25))</f>
        <v>1400.6666666666667</v>
      </c>
    </row>
    <row r="26" spans="1:14" x14ac:dyDescent="0.3">
      <c r="A26" s="12" t="s">
        <v>39</v>
      </c>
      <c r="B26" s="13">
        <v>9</v>
      </c>
      <c r="C26" s="13">
        <v>1</v>
      </c>
      <c r="D26" s="19">
        <f t="shared" si="8"/>
        <v>1350</v>
      </c>
      <c r="E26" s="19">
        <f t="shared" si="9"/>
        <v>1500</v>
      </c>
      <c r="F26" s="23">
        <f t="shared" si="10"/>
        <v>950.33333333333337</v>
      </c>
    </row>
    <row r="27" spans="1:14" x14ac:dyDescent="0.3">
      <c r="A27" s="12" t="s">
        <v>40</v>
      </c>
      <c r="B27" s="13">
        <v>18</v>
      </c>
      <c r="C27" s="13">
        <v>5</v>
      </c>
      <c r="D27" s="19">
        <f t="shared" si="8"/>
        <v>2700</v>
      </c>
      <c r="E27" s="19">
        <f t="shared" si="9"/>
        <v>7500</v>
      </c>
      <c r="F27" s="23">
        <f t="shared" si="10"/>
        <v>3401.6666666666665</v>
      </c>
    </row>
    <row r="28" spans="1:14" x14ac:dyDescent="0.3">
      <c r="A28" s="12" t="s">
        <v>41</v>
      </c>
      <c r="B28" s="13">
        <v>10</v>
      </c>
      <c r="C28" s="13">
        <v>3</v>
      </c>
      <c r="D28" s="19">
        <f t="shared" si="8"/>
        <v>1500</v>
      </c>
      <c r="E28" s="19">
        <f t="shared" si="9"/>
        <v>4500</v>
      </c>
      <c r="F28" s="23">
        <f t="shared" si="10"/>
        <v>2001</v>
      </c>
    </row>
    <row r="29" spans="1:14" x14ac:dyDescent="0.3">
      <c r="A29" s="2"/>
    </row>
    <row r="30" spans="1:14" x14ac:dyDescent="0.3">
      <c r="A30" s="2"/>
    </row>
    <row r="31" spans="1:14" x14ac:dyDescent="0.3">
      <c r="A31" s="8" t="s">
        <v>10</v>
      </c>
    </row>
    <row r="33" spans="1:6" x14ac:dyDescent="0.3">
      <c r="A33" s="11" t="s">
        <v>1</v>
      </c>
      <c r="B33" s="11" t="s">
        <v>15</v>
      </c>
      <c r="C33" s="11" t="s">
        <v>13</v>
      </c>
      <c r="D33" s="20" t="s">
        <v>15</v>
      </c>
      <c r="E33" s="20" t="s">
        <v>13</v>
      </c>
      <c r="F33" s="22" t="s">
        <v>16</v>
      </c>
    </row>
    <row r="34" spans="1:6" x14ac:dyDescent="0.3">
      <c r="A34" s="12" t="s">
        <v>37</v>
      </c>
      <c r="B34" s="13">
        <v>19</v>
      </c>
      <c r="C34" s="13">
        <v>1</v>
      </c>
      <c r="D34" s="21">
        <f>(((B34*1)/0.2)*1)</f>
        <v>95</v>
      </c>
      <c r="E34" s="21">
        <f>(((C34*10)/0.2)*1)</f>
        <v>50</v>
      </c>
      <c r="F34" s="23">
        <f>(AVERAGE(C34:E34))</f>
        <v>48.666666666666664</v>
      </c>
    </row>
    <row r="35" spans="1:6" x14ac:dyDescent="0.3">
      <c r="A35" s="12" t="s">
        <v>38</v>
      </c>
      <c r="B35" s="13">
        <v>9</v>
      </c>
      <c r="C35" s="13">
        <v>1</v>
      </c>
      <c r="D35" s="21">
        <f t="shared" ref="D35:D38" si="11">(((B35*1)/0.2)*1)</f>
        <v>45</v>
      </c>
      <c r="E35" s="21">
        <f t="shared" ref="E35:E38" si="12">(((C35*10)/0.2)*1)</f>
        <v>50</v>
      </c>
      <c r="F35" s="23">
        <f t="shared" ref="F35:F38" si="13">(AVERAGE(C35:E35))</f>
        <v>32</v>
      </c>
    </row>
    <row r="36" spans="1:6" x14ac:dyDescent="0.3">
      <c r="A36" s="12" t="s">
        <v>39</v>
      </c>
      <c r="B36" s="13">
        <v>15</v>
      </c>
      <c r="C36" s="13">
        <v>1</v>
      </c>
      <c r="D36" s="21">
        <f t="shared" si="11"/>
        <v>75</v>
      </c>
      <c r="E36" s="21">
        <f t="shared" si="12"/>
        <v>50</v>
      </c>
      <c r="F36" s="23">
        <f t="shared" si="13"/>
        <v>42</v>
      </c>
    </row>
    <row r="37" spans="1:6" x14ac:dyDescent="0.3">
      <c r="A37" s="12" t="s">
        <v>40</v>
      </c>
      <c r="B37" s="13">
        <v>8</v>
      </c>
      <c r="C37" s="13">
        <v>1</v>
      </c>
      <c r="D37" s="21">
        <f t="shared" si="11"/>
        <v>40</v>
      </c>
      <c r="E37" s="21">
        <f t="shared" si="12"/>
        <v>50</v>
      </c>
      <c r="F37" s="23">
        <f t="shared" si="13"/>
        <v>30.333333333333332</v>
      </c>
    </row>
    <row r="38" spans="1:6" x14ac:dyDescent="0.3">
      <c r="A38" s="12" t="s">
        <v>41</v>
      </c>
      <c r="B38" s="13">
        <v>10</v>
      </c>
      <c r="C38" s="13">
        <v>2</v>
      </c>
      <c r="D38" s="21">
        <f t="shared" si="11"/>
        <v>50</v>
      </c>
      <c r="E38" s="21">
        <f t="shared" si="12"/>
        <v>100</v>
      </c>
      <c r="F38" s="23">
        <f t="shared" si="13"/>
        <v>50.666666666666664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WT</vt:lpstr>
      <vt:lpstr>mns1</vt:lpstr>
      <vt:lpstr>mns101</vt:lpstr>
      <vt:lpstr>mns1_101</vt:lpstr>
      <vt:lpstr>mns1_101(MNS1)</vt:lpstr>
      <vt:lpstr>mns1_101(MNS101)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catia mota</dc:creator>
  <cp:lastModifiedBy>catia mota</cp:lastModifiedBy>
  <dcterms:created xsi:type="dcterms:W3CDTF">2021-06-28T01:29:00Z</dcterms:created>
  <dcterms:modified xsi:type="dcterms:W3CDTF">2024-09-09T06:40:57Z</dcterms:modified>
</cp:coreProperties>
</file>